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tatdevic-my.sharepoint.com/personal/anna_higueras_uvic_cat/Documents/Escritorio/"/>
    </mc:Choice>
  </mc:AlternateContent>
  <xr:revisionPtr revIDLastSave="0" documentId="8_{51D4F6BE-B55B-481A-8676-D8EA5CFC97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àfic 3" sheetId="7" r:id="rId1"/>
    <sheet name="Dades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B8" i="2" l="1"/>
  <c r="AA8" i="2"/>
  <c r="Z8" i="2"/>
  <c r="AA5" i="2"/>
  <c r="AB5" i="2"/>
  <c r="AC5" i="2"/>
  <c r="Z5" i="2"/>
  <c r="AC4" i="2"/>
  <c r="AB4" i="2"/>
  <c r="Y9" i="2"/>
  <c r="AB6" i="2" l="1"/>
  <c r="AA6" i="2"/>
  <c r="AC2" i="2"/>
  <c r="AB2" i="2"/>
  <c r="AA2" i="2"/>
  <c r="AA9" i="2" s="1"/>
  <c r="Z15" i="2"/>
  <c r="Y15" i="2"/>
  <c r="X15" i="2"/>
  <c r="X16" i="2" s="1"/>
  <c r="Y16" i="2" s="1"/>
  <c r="Z16" i="2" s="1"/>
  <c r="AA14" i="2"/>
  <c r="AC8" i="2" s="1"/>
  <c r="AC6" i="2" s="1"/>
  <c r="AC9" i="2" l="1"/>
  <c r="AA15" i="2"/>
  <c r="AA16" i="2" s="1"/>
  <c r="AB9" i="2"/>
  <c r="Z6" i="2" l="1"/>
  <c r="Z2" i="2"/>
  <c r="Z9" i="2" l="1"/>
  <c r="Y6" i="2"/>
  <c r="Y2" i="2"/>
  <c r="W4" i="2" l="1"/>
  <c r="W3" i="2"/>
  <c r="X6" i="2"/>
  <c r="X2" i="2"/>
  <c r="X9" i="2" l="1"/>
  <c r="W6" i="2"/>
  <c r="W2" i="2"/>
  <c r="V6" i="2"/>
  <c r="V2" i="2"/>
  <c r="V9" i="2" l="1"/>
  <c r="W9" i="2"/>
  <c r="T8" i="2"/>
  <c r="T6" i="2"/>
  <c r="T2" i="2" l="1"/>
  <c r="U2" i="2" l="1"/>
  <c r="U6" i="2"/>
  <c r="U9" i="2" l="1"/>
  <c r="S4" i="2"/>
  <c r="R5" i="2" l="1"/>
  <c r="S6" i="2" l="1"/>
  <c r="S2" i="2"/>
  <c r="S9" i="2" l="1"/>
  <c r="R6" i="2"/>
  <c r="R2" i="2"/>
  <c r="P8" i="2"/>
  <c r="P6" i="2" s="1"/>
  <c r="O8" i="2"/>
  <c r="N8" i="2"/>
  <c r="M8" i="2"/>
  <c r="L8" i="2"/>
  <c r="L6" i="2" s="1"/>
  <c r="K8" i="2"/>
  <c r="K6" i="2" s="1"/>
  <c r="J8" i="2"/>
  <c r="J6" i="2" s="1"/>
  <c r="O7" i="2"/>
  <c r="O6" i="2" s="1"/>
  <c r="N7" i="2"/>
  <c r="N6" i="2" s="1"/>
  <c r="M7" i="2"/>
  <c r="Q6" i="2"/>
  <c r="I6" i="2"/>
  <c r="H6" i="2"/>
  <c r="G6" i="2"/>
  <c r="F6" i="2"/>
  <c r="E6" i="2"/>
  <c r="D6" i="2"/>
  <c r="C6" i="2"/>
  <c r="B6" i="2"/>
  <c r="P5" i="2"/>
  <c r="O5" i="2"/>
  <c r="O2" i="2" s="1"/>
  <c r="N5" i="2"/>
  <c r="M5" i="2"/>
  <c r="M2" i="2" s="1"/>
  <c r="L5" i="2"/>
  <c r="L2" i="2" s="1"/>
  <c r="K5" i="2"/>
  <c r="K2" i="2" s="1"/>
  <c r="J5" i="2"/>
  <c r="J2" i="2" s="1"/>
  <c r="P4" i="2"/>
  <c r="P3" i="2"/>
  <c r="Q2" i="2"/>
  <c r="N2" i="2"/>
  <c r="I2" i="2"/>
  <c r="H2" i="2"/>
  <c r="G2" i="2"/>
  <c r="F2" i="2"/>
  <c r="E2" i="2"/>
  <c r="D2" i="2"/>
  <c r="C2" i="2"/>
  <c r="B2" i="2"/>
  <c r="N9" i="2" l="1"/>
  <c r="M6" i="2"/>
  <c r="C9" i="2"/>
  <c r="E9" i="2"/>
  <c r="G9" i="2"/>
  <c r="I9" i="2"/>
  <c r="P2" i="2"/>
  <c r="P9" i="2"/>
  <c r="K9" i="2"/>
  <c r="B9" i="2"/>
  <c r="D9" i="2"/>
  <c r="F9" i="2"/>
  <c r="H9" i="2"/>
  <c r="J9" i="2"/>
  <c r="L9" i="2"/>
  <c r="R9" i="2"/>
  <c r="Q9" i="2"/>
  <c r="M9" i="2"/>
  <c r="O9" i="2"/>
  <c r="T9" i="2" l="1"/>
</calcChain>
</file>

<file path=xl/sharedStrings.xml><?xml version="1.0" encoding="utf-8"?>
<sst xmlns="http://schemas.openxmlformats.org/spreadsheetml/2006/main" count="40" uniqueCount="36">
  <si>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</si>
  <si>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</si>
  <si>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</si>
  <si>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</si>
  <si>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</si>
  <si>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</si>
  <si>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</si>
  <si>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</si>
  <si>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</si>
  <si>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</si>
  <si>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</si>
  <si>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</si>
  <si>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2010-11</t>
  </si>
  <si>
    <t>2011-12</t>
  </si>
  <si>
    <t>2012-13</t>
  </si>
  <si>
    <t>2013-14</t>
  </si>
  <si>
    <t xml:space="preserve">2014-15 </t>
  </si>
  <si>
    <t xml:space="preserve">  2015-16</t>
  </si>
  <si>
    <t>2016-17</t>
  </si>
  <si>
    <t>2017-18</t>
  </si>
  <si>
    <t>2018-19</t>
  </si>
  <si>
    <t>2019-20</t>
  </si>
  <si>
    <t>2020-21</t>
  </si>
  <si>
    <t>2021-22</t>
  </si>
  <si>
    <t>INGRESSOS</t>
  </si>
  <si>
    <t>Ingressos Propis</t>
  </si>
  <si>
    <t>Subvenció-Contracte Programa</t>
  </si>
  <si>
    <t>Subvencions i altres ingressos</t>
  </si>
  <si>
    <t>DESPESES</t>
  </si>
  <si>
    <t>Despeses Personal</t>
  </si>
  <si>
    <t>Altres Despeses</t>
  </si>
  <si>
    <t>SUPERÀVIT/DÈFICIT ANUAL</t>
  </si>
  <si>
    <t>2022-23</t>
  </si>
  <si>
    <t>2023-24</t>
  </si>
  <si>
    <t>2024-25</t>
  </si>
  <si>
    <t>Ppt      2025-26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</si>
</sst>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3" fontId="0" fillId="0" borderId="2" xfId="0" applyNumberFormat="1" applyBorder="1"/>
    <xf numFmtId="3" fontId="0" fillId="0" borderId="0" xfId="0" applyNumberFormat="1"/>
    <xf numFmtId="0" fontId="2" fillId="0" borderId="0" xfId="0" applyFont="1"/>
    <xf numFmtId="3" fontId="1" fillId="3" borderId="1" xfId="0" applyNumberFormat="1" applyFont="1" applyFill="1" applyBorder="1"/>
    <xf numFmtId="3" fontId="1" fillId="3" borderId="2" xfId="0" applyNumberFormat="1" applyFont="1" applyFill="1" applyBorder="1"/>
    <xf numFmtId="3" fontId="1" fillId="2" borderId="1" xfId="0" applyNumberFormat="1" applyFont="1" applyFill="1" applyBorder="1"/>
    <xf numFmtId="3" fontId="1" fillId="2" borderId="2" xfId="0" applyNumberFormat="1" applyFont="1" applyFill="1" applyBorder="1"/>
    <xf numFmtId="0" fontId="1" fillId="3" borderId="1" xfId="0" applyFont="1" applyFill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left"/>
    </xf>
    <xf numFmtId="0" fontId="2" fillId="0" borderId="0" xfId="0" applyFont="1" applyAlignment="1">
      <alignment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0" fillId="0" borderId="1" xfId="0" applyNumberFormat="1" applyBorder="1"/>
    <xf numFmtId="3" fontId="4" fillId="5" borderId="1" xfId="0" applyNumberFormat="1" applyFont="1" applyFill="1" applyBorder="1"/>
    <xf numFmtId="3" fontId="5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73354832208003"/>
          <c:y val="2.6749287153059357E-2"/>
          <c:w val="0.85957667238872459"/>
          <c:h val="0.8253961859418735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Dades!$A$3</c:f>
              <c:strCache>
                <c:ptCount val="1"/>
                <c:pt idx="0">
                  <c:v>Ingressos Propis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strRef>
              <c:f>Dades!$B$1:$AC$1</c:f>
              <c:strCache>
                <c:ptCount val="28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 </c:v>
                </c:pt>
                <c:pt idx="17">
                  <c:v>  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  <c:pt idx="23">
                  <c:v>2021-22</c:v>
                </c:pt>
                <c:pt idx="24">
                  <c:v>2022-23</c:v>
                </c:pt>
                <c:pt idx="25">
                  <c:v>2023-24</c:v>
                </c:pt>
                <c:pt idx="26">
                  <c:v>2024-25</c:v>
                </c:pt>
                <c:pt idx="27">
                  <c:v>Ppt      2025-26</c:v>
                </c:pt>
              </c:strCache>
            </c:strRef>
          </c:cat>
          <c:val>
            <c:numRef>
              <c:f>Dades!$B$3:$AC$3</c:f>
              <c:numCache>
                <c:formatCode>#,##0</c:formatCode>
                <c:ptCount val="28"/>
                <c:pt idx="0">
                  <c:v>11834803.691416346</c:v>
                </c:pt>
                <c:pt idx="1">
                  <c:v>13131933.894678639</c:v>
                </c:pt>
                <c:pt idx="2">
                  <c:v>13028602.652867429</c:v>
                </c:pt>
                <c:pt idx="3">
                  <c:v>12445624.779999999</c:v>
                </c:pt>
                <c:pt idx="4">
                  <c:v>11234158.449999999</c:v>
                </c:pt>
                <c:pt idx="5">
                  <c:v>11763095.16</c:v>
                </c:pt>
                <c:pt idx="6">
                  <c:v>13253624.99</c:v>
                </c:pt>
                <c:pt idx="7">
                  <c:v>14252251.57</c:v>
                </c:pt>
                <c:pt idx="8">
                  <c:v>15359402</c:v>
                </c:pt>
                <c:pt idx="9">
                  <c:v>15764466</c:v>
                </c:pt>
                <c:pt idx="10">
                  <c:v>16825868</c:v>
                </c:pt>
                <c:pt idx="11">
                  <c:v>18789628</c:v>
                </c:pt>
                <c:pt idx="12">
                  <c:v>20084249.32</c:v>
                </c:pt>
                <c:pt idx="13">
                  <c:v>20077569</c:v>
                </c:pt>
                <c:pt idx="14">
                  <c:v>20926762.879999999</c:v>
                </c:pt>
                <c:pt idx="15">
                  <c:v>21461180</c:v>
                </c:pt>
                <c:pt idx="16">
                  <c:v>22795811</c:v>
                </c:pt>
                <c:pt idx="17">
                  <c:v>23948871.399999999</c:v>
                </c:pt>
                <c:pt idx="18">
                  <c:v>25424797</c:v>
                </c:pt>
                <c:pt idx="19">
                  <c:v>26050226</c:v>
                </c:pt>
                <c:pt idx="20">
                  <c:v>26965573</c:v>
                </c:pt>
                <c:pt idx="21">
                  <c:v>26738986.600000001</c:v>
                </c:pt>
                <c:pt idx="22">
                  <c:v>27680512</c:v>
                </c:pt>
                <c:pt idx="23">
                  <c:v>29521738</c:v>
                </c:pt>
                <c:pt idx="24">
                  <c:v>31482174</c:v>
                </c:pt>
                <c:pt idx="25">
                  <c:v>34965069</c:v>
                </c:pt>
                <c:pt idx="26">
                  <c:v>37444611</c:v>
                </c:pt>
                <c:pt idx="27">
                  <c:v>40075137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67-40BF-9187-0FD4E90AF7FC}"/>
            </c:ext>
          </c:extLst>
        </c:ser>
        <c:ser>
          <c:idx val="1"/>
          <c:order val="1"/>
          <c:tx>
            <c:strRef>
              <c:f>Dades!$A$4</c:f>
              <c:strCache>
                <c:ptCount val="1"/>
                <c:pt idx="0">
                  <c:v>Subvenció-Contracte Programa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Dades!$B$1:$AC$1</c:f>
              <c:strCache>
                <c:ptCount val="28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 </c:v>
                </c:pt>
                <c:pt idx="17">
                  <c:v>  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  <c:pt idx="23">
                  <c:v>2021-22</c:v>
                </c:pt>
                <c:pt idx="24">
                  <c:v>2022-23</c:v>
                </c:pt>
                <c:pt idx="25">
                  <c:v>2023-24</c:v>
                </c:pt>
                <c:pt idx="26">
                  <c:v>2024-25</c:v>
                </c:pt>
                <c:pt idx="27">
                  <c:v>Ppt      2025-26</c:v>
                </c:pt>
              </c:strCache>
            </c:strRef>
          </c:cat>
          <c:val>
            <c:numRef>
              <c:f>Dades!$B$4:$AC$4</c:f>
              <c:numCache>
                <c:formatCode>#,##0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600000</c:v>
                </c:pt>
                <c:pt idx="4">
                  <c:v>2400000</c:v>
                </c:pt>
                <c:pt idx="5">
                  <c:v>3300000</c:v>
                </c:pt>
                <c:pt idx="6">
                  <c:v>4500000</c:v>
                </c:pt>
                <c:pt idx="7">
                  <c:v>5110000</c:v>
                </c:pt>
                <c:pt idx="8">
                  <c:v>6010000</c:v>
                </c:pt>
                <c:pt idx="9">
                  <c:v>6731200</c:v>
                </c:pt>
                <c:pt idx="10">
                  <c:v>7800000</c:v>
                </c:pt>
                <c:pt idx="11">
                  <c:v>7961489</c:v>
                </c:pt>
                <c:pt idx="12">
                  <c:v>6772885.1699999999</c:v>
                </c:pt>
                <c:pt idx="13">
                  <c:v>6821938.2000000002</c:v>
                </c:pt>
                <c:pt idx="14">
                  <c:v>6608416</c:v>
                </c:pt>
                <c:pt idx="15">
                  <c:v>6675493</c:v>
                </c:pt>
                <c:pt idx="16">
                  <c:v>7191983</c:v>
                </c:pt>
                <c:pt idx="17">
                  <c:v>7449983.4000000004</c:v>
                </c:pt>
                <c:pt idx="18">
                  <c:v>7449983</c:v>
                </c:pt>
                <c:pt idx="19">
                  <c:v>6837060</c:v>
                </c:pt>
                <c:pt idx="20">
                  <c:v>8300000</c:v>
                </c:pt>
                <c:pt idx="21">
                  <c:v>8950000</c:v>
                </c:pt>
                <c:pt idx="22">
                  <c:v>9800000</c:v>
                </c:pt>
                <c:pt idx="23">
                  <c:v>10300000</c:v>
                </c:pt>
                <c:pt idx="24">
                  <c:v>10800000</c:v>
                </c:pt>
                <c:pt idx="25">
                  <c:v>12550000</c:v>
                </c:pt>
                <c:pt idx="26">
                  <c:v>12550000</c:v>
                </c:pt>
                <c:pt idx="27">
                  <c:v>12550000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67-40BF-9187-0FD4E90AF7FC}"/>
            </c:ext>
          </c:extLst>
        </c:ser>
        <c:ser>
          <c:idx val="2"/>
          <c:order val="2"/>
          <c:tx>
            <c:strRef>
              <c:f>Dades!$A$5</c:f>
              <c:strCache>
                <c:ptCount val="1"/>
                <c:pt idx="0">
                  <c:v>Subvencions i altres ingressos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Dades!$B$1:$AC$1</c:f>
              <c:strCache>
                <c:ptCount val="28"/>
                <c:pt idx="0">
                  <c:v>1998-99</c:v>
                </c:pt>
                <c:pt idx="1">
                  <c:v>1999-00</c:v>
                </c:pt>
                <c:pt idx="2">
                  <c:v>2000-01</c:v>
                </c:pt>
                <c:pt idx="3">
                  <c:v>2001-02</c:v>
                </c:pt>
                <c:pt idx="4">
                  <c:v>2002-03</c:v>
                </c:pt>
                <c:pt idx="5">
                  <c:v>2003-04</c:v>
                </c:pt>
                <c:pt idx="6">
                  <c:v>2004-05</c:v>
                </c:pt>
                <c:pt idx="7">
                  <c:v>2005-06</c:v>
                </c:pt>
                <c:pt idx="8">
                  <c:v>2006-07</c:v>
                </c:pt>
                <c:pt idx="9">
                  <c:v>2007-08</c:v>
                </c:pt>
                <c:pt idx="10">
                  <c:v>2008-09</c:v>
                </c:pt>
                <c:pt idx="11">
                  <c:v>2009-10</c:v>
                </c:pt>
                <c:pt idx="12">
                  <c:v>2010-11</c:v>
                </c:pt>
                <c:pt idx="13">
                  <c:v>2011-12</c:v>
                </c:pt>
                <c:pt idx="14">
                  <c:v>2012-13</c:v>
                </c:pt>
                <c:pt idx="15">
                  <c:v>2013-14</c:v>
                </c:pt>
                <c:pt idx="16">
                  <c:v>2014-15 </c:v>
                </c:pt>
                <c:pt idx="17">
                  <c:v>  2015-16</c:v>
                </c:pt>
                <c:pt idx="18">
                  <c:v>2016-17</c:v>
                </c:pt>
                <c:pt idx="19">
                  <c:v>2017-18</c:v>
                </c:pt>
                <c:pt idx="20">
                  <c:v>2018-19</c:v>
                </c:pt>
                <c:pt idx="21">
                  <c:v>2019-20</c:v>
                </c:pt>
                <c:pt idx="22">
                  <c:v>2020-21</c:v>
                </c:pt>
                <c:pt idx="23">
                  <c:v>2021-22</c:v>
                </c:pt>
                <c:pt idx="24">
                  <c:v>2022-23</c:v>
                </c:pt>
                <c:pt idx="25">
                  <c:v>2023-24</c:v>
                </c:pt>
                <c:pt idx="26">
                  <c:v>2024-25</c:v>
                </c:pt>
                <c:pt idx="27">
                  <c:v>Ppt      2025-26</c:v>
                </c:pt>
              </c:strCache>
            </c:strRef>
          </c:cat>
          <c:val>
            <c:numRef>
              <c:f>Dades!$B$5:$AC$5</c:f>
              <c:numCache>
                <c:formatCode>#,##0</c:formatCode>
                <c:ptCount val="28"/>
                <c:pt idx="0">
                  <c:v>1524081.5212818386</c:v>
                </c:pt>
                <c:pt idx="1">
                  <c:v>1903437.7567937206</c:v>
                </c:pt>
                <c:pt idx="2">
                  <c:v>2068137.1201038552</c:v>
                </c:pt>
                <c:pt idx="3">
                  <c:v>2488687.67</c:v>
                </c:pt>
                <c:pt idx="4">
                  <c:v>2657776.19</c:v>
                </c:pt>
                <c:pt idx="5">
                  <c:v>2873709.46</c:v>
                </c:pt>
                <c:pt idx="6">
                  <c:v>2485837.6800000002</c:v>
                </c:pt>
                <c:pt idx="7">
                  <c:v>2844360.44</c:v>
                </c:pt>
                <c:pt idx="8">
                  <c:v>2972457</c:v>
                </c:pt>
                <c:pt idx="9">
                  <c:v>2951861</c:v>
                </c:pt>
                <c:pt idx="10">
                  <c:v>3554995</c:v>
                </c:pt>
                <c:pt idx="11">
                  <c:v>4500126</c:v>
                </c:pt>
                <c:pt idx="12">
                  <c:v>4313139.6099999985</c:v>
                </c:pt>
                <c:pt idx="13">
                  <c:v>3915682.4299999997</c:v>
                </c:pt>
                <c:pt idx="14">
                  <c:v>3873333.0700000003</c:v>
                </c:pt>
                <c:pt idx="15">
                  <c:v>4706633.3600000003</c:v>
                </c:pt>
                <c:pt idx="16">
                  <c:v>3643800</c:v>
                </c:pt>
                <c:pt idx="17">
                  <c:v>3571865</c:v>
                </c:pt>
                <c:pt idx="18">
                  <c:v>5018534</c:v>
                </c:pt>
                <c:pt idx="19">
                  <c:v>6430220</c:v>
                </c:pt>
                <c:pt idx="20">
                  <c:v>6823053</c:v>
                </c:pt>
                <c:pt idx="21">
                  <c:v>7325993</c:v>
                </c:pt>
                <c:pt idx="22">
                  <c:v>7597708</c:v>
                </c:pt>
                <c:pt idx="23">
                  <c:v>8638880</c:v>
                </c:pt>
                <c:pt idx="24">
                  <c:v>11175158.740000002</c:v>
                </c:pt>
                <c:pt idx="25">
                  <c:v>11945869</c:v>
                </c:pt>
                <c:pt idx="26">
                  <c:v>16081739</c:v>
                </c:pt>
                <c:pt idx="27">
                  <c:v>16936611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67-40BF-9187-0FD4E90AF7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624389024"/>
        <c:axId val="-624392832"/>
      </c:barChart>
      <c:catAx>
        <c:axId val="-624389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Exercicis econòmics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a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-624392832"/>
        <c:crosses val="autoZero"/>
        <c:auto val="1"/>
        <c:lblAlgn val="ctr"/>
        <c:lblOffset val="100"/>
        <c:noMultiLvlLbl val="0"/>
      </c:catAx>
      <c:valAx>
        <c:axId val="-624392832"/>
        <c:scaling>
          <c:orientation val="minMax"/>
          <c:max val="55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Ingressos (imports en euros)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a-E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-62438902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/>
    <c:pageMargins b="0.74803149606299213" l="0.70866141732283472" r="0.70866141732283472" t="0.74803149606299213" header="0.31496062992125984" footer="0.31496062992125984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256720</xdr:colOff>
      <xdr:row>5</xdr:row>
      <xdr:rowOff>48986</xdr:rowOff>
    </xdr:from>
    <xdr:to>
      <xdr:col>20</xdr:col>
      <xdr:colOff>1295400</xdr:colOff>
      <xdr:row>45</xdr:row>
      <xdr:rowOff>38100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"/>
  <sheetViews>
    <sheetView showGridLines="0" tabSelected="1" view="pageBreakPreview" zoomScaleNormal="100" zoomScaleSheetLayoutView="100" zoomScalePageLayoutView="70" workbookViewId="0">
      <selection activeCell="Y13" sqref="Y13"/>
    </sheetView>
  </sheetViews>
  <sheetFormatPr defaultColWidth="11.42578125" defaultRowHeight="15" x14ac:dyDescent="0.25"/>
  <cols>
    <col min="1" max="1" width="3.28515625" customWidth="1"/>
    <col min="14" max="14" width="3.5703125" customWidth="1"/>
    <col min="19" max="19" width="11.42578125" customWidth="1"/>
    <col min="21" max="21" width="21.5703125" customWidth="1"/>
  </cols>
  <sheetData>
    <row r="1" spans="2:2" x14ac:dyDescent="0.25">
      <c r="B1" s="3"/>
    </row>
  </sheetData>
  <printOptions horizontalCentered="1" verticalCentered="1"/>
  <pageMargins left="0.15748031496062992" right="0.15748031496062992" top="0.15748031496062992" bottom="0.15748031496062992" header="0.31496062992125984" footer="0.31496062992125984"/>
  <pageSetup paperSize="9" scale="61" orientation="landscape" r:id="rId1"/>
  <headerFooter>
    <oddHeader xml:space="preserve">&amp;L&amp;G&amp;CGRÀFIC EVOLUCIÓ INGRESSOS&amp;RActualització: 20/12/2022
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18"/>
  <sheetViews>
    <sheetView topLeftCell="B1" zoomScaleNormal="100" workbookViewId="0">
      <selection activeCell="U22" sqref="U22"/>
    </sheetView>
  </sheetViews>
  <sheetFormatPr defaultColWidth="11.42578125" defaultRowHeight="15" x14ac:dyDescent="0.25"/>
  <cols>
    <col min="1" max="1" width="34.42578125" bestFit="1" customWidth="1"/>
    <col min="2" max="10" width="11.5703125" style="2" customWidth="1"/>
    <col min="11" max="11" width="11.85546875" style="2" customWidth="1"/>
    <col min="12" max="13" width="11.28515625" style="2" customWidth="1"/>
    <col min="14" max="15" width="12.7109375" style="2" customWidth="1"/>
    <col min="16" max="16" width="11.5703125" style="2" customWidth="1"/>
    <col min="17" max="17" width="11.28515625" style="2" customWidth="1"/>
    <col min="18" max="18" width="14.7109375" style="2" customWidth="1"/>
    <col min="19" max="19" width="11.42578125" style="2" customWidth="1"/>
    <col min="20" max="20" width="12.28515625" customWidth="1"/>
    <col min="21" max="24" width="11.42578125" customWidth="1"/>
  </cols>
  <sheetData>
    <row r="1" spans="1:29" s="14" customFormat="1" ht="30" x14ac:dyDescent="0.25">
      <c r="A1" s="12"/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  <c r="M1" s="13" t="s">
        <v>11</v>
      </c>
      <c r="N1" s="13" t="s">
        <v>12</v>
      </c>
      <c r="O1" s="13" t="s">
        <v>13</v>
      </c>
      <c r="P1" s="13" t="s">
        <v>14</v>
      </c>
      <c r="Q1" s="13" t="s">
        <v>15</v>
      </c>
      <c r="R1" s="13" t="s">
        <v>16</v>
      </c>
      <c r="S1" s="13" t="s">
        <v>17</v>
      </c>
      <c r="T1" s="13" t="s">
        <v>18</v>
      </c>
      <c r="U1" s="13" t="s">
        <v>19</v>
      </c>
      <c r="V1" s="13" t="s">
        <v>20</v>
      </c>
      <c r="W1" s="13" t="s">
        <v>21</v>
      </c>
      <c r="X1" s="13" t="s">
        <v>22</v>
      </c>
      <c r="Y1" s="13" t="s">
        <v>23</v>
      </c>
      <c r="Z1" s="13" t="s">
        <v>32</v>
      </c>
      <c r="AA1" s="13" t="s">
        <v>33</v>
      </c>
      <c r="AB1" s="13" t="s">
        <v>34</v>
      </c>
      <c r="AC1" s="13" t="s">
        <v>35</v>
      </c>
    </row>
    <row r="2" spans="1:29" x14ac:dyDescent="0.25">
      <c r="A2" s="8" t="s">
        <v>24</v>
      </c>
      <c r="B2" s="4">
        <f t="shared" ref="B2:Q2" si="0">SUM(B3:B5)</f>
        <v>13358885.212698184</v>
      </c>
      <c r="C2" s="4">
        <f t="shared" si="0"/>
        <v>15035371.65147236</v>
      </c>
      <c r="D2" s="4">
        <f t="shared" si="0"/>
        <v>15096739.772971284</v>
      </c>
      <c r="E2" s="4">
        <f t="shared" si="0"/>
        <v>15534312.449999999</v>
      </c>
      <c r="F2" s="4">
        <f t="shared" si="0"/>
        <v>16291934.639999999</v>
      </c>
      <c r="G2" s="4">
        <f t="shared" si="0"/>
        <v>17936804.620000001</v>
      </c>
      <c r="H2" s="4">
        <f t="shared" si="0"/>
        <v>20239462.670000002</v>
      </c>
      <c r="I2" s="4">
        <f t="shared" si="0"/>
        <v>22206612.010000002</v>
      </c>
      <c r="J2" s="4">
        <f t="shared" si="0"/>
        <v>24341859</v>
      </c>
      <c r="K2" s="4">
        <f t="shared" si="0"/>
        <v>25447527</v>
      </c>
      <c r="L2" s="4">
        <f t="shared" si="0"/>
        <v>28180863</v>
      </c>
      <c r="M2" s="5">
        <f t="shared" si="0"/>
        <v>31251243</v>
      </c>
      <c r="N2" s="5">
        <f t="shared" si="0"/>
        <v>31170274.100000001</v>
      </c>
      <c r="O2" s="5">
        <f t="shared" si="0"/>
        <v>30815189.629999999</v>
      </c>
      <c r="P2" s="5">
        <f t="shared" si="0"/>
        <v>31408511.949999999</v>
      </c>
      <c r="Q2" s="5">
        <f t="shared" si="0"/>
        <v>32843306.359999999</v>
      </c>
      <c r="R2" s="4">
        <f t="shared" ref="R2:S2" si="1">SUM(R3:R5)</f>
        <v>33631594</v>
      </c>
      <c r="S2" s="4">
        <f t="shared" si="1"/>
        <v>34970719.799999997</v>
      </c>
      <c r="T2" s="4">
        <f>SUM(T3:T5)-1</f>
        <v>37893313</v>
      </c>
      <c r="U2" s="4">
        <f t="shared" ref="U2:V2" si="2">SUM(U3:U5)</f>
        <v>39317506</v>
      </c>
      <c r="V2" s="4">
        <f t="shared" si="2"/>
        <v>42088626</v>
      </c>
      <c r="W2" s="4">
        <f t="shared" ref="W2:X2" si="3">SUM(W3:W5)</f>
        <v>43014979.600000001</v>
      </c>
      <c r="X2" s="4">
        <f t="shared" si="3"/>
        <v>45078220</v>
      </c>
      <c r="Y2" s="4">
        <f t="shared" ref="Y2:Z2" si="4">SUM(Y3:Y5)</f>
        <v>48460618</v>
      </c>
      <c r="Z2" s="4">
        <f t="shared" si="4"/>
        <v>53457332.740000002</v>
      </c>
      <c r="AA2" s="4">
        <f>SUM(AA3:AA5)</f>
        <v>59460938</v>
      </c>
      <c r="AB2" s="4">
        <f>SUM(AB3:AB5)</f>
        <v>66076350</v>
      </c>
      <c r="AC2" s="4">
        <f>SUM(AC3:AC5)</f>
        <v>69561748</v>
      </c>
    </row>
    <row r="3" spans="1:29" x14ac:dyDescent="0.25">
      <c r="A3" s="9" t="s">
        <v>25</v>
      </c>
      <c r="B3" s="15">
        <v>11834803.691416346</v>
      </c>
      <c r="C3" s="15">
        <v>13131933.894678639</v>
      </c>
      <c r="D3" s="15">
        <v>13028602.652867429</v>
      </c>
      <c r="E3" s="15">
        <v>12445624.779999999</v>
      </c>
      <c r="F3" s="15">
        <v>11234158.449999999</v>
      </c>
      <c r="G3" s="15">
        <v>11763095.16</v>
      </c>
      <c r="H3" s="15">
        <v>13253624.99</v>
      </c>
      <c r="I3" s="15">
        <v>14252251.57</v>
      </c>
      <c r="J3" s="15">
        <v>15359402</v>
      </c>
      <c r="K3" s="15">
        <v>15764466</v>
      </c>
      <c r="L3" s="15">
        <v>16825868</v>
      </c>
      <c r="M3" s="1">
        <v>18789628</v>
      </c>
      <c r="N3" s="1">
        <v>20084249.32</v>
      </c>
      <c r="O3" s="1">
        <v>20077569</v>
      </c>
      <c r="P3" s="1">
        <f>20926762.88</f>
        <v>20926762.879999999</v>
      </c>
      <c r="Q3" s="1">
        <v>21461180</v>
      </c>
      <c r="R3" s="15">
        <v>22795811</v>
      </c>
      <c r="S3" s="15">
        <v>23948871.399999999</v>
      </c>
      <c r="T3" s="15">
        <v>25424797</v>
      </c>
      <c r="U3" s="15">
        <v>26050226</v>
      </c>
      <c r="V3" s="15">
        <v>26965573</v>
      </c>
      <c r="W3" s="15">
        <f>26738987-0.4</f>
        <v>26738986.600000001</v>
      </c>
      <c r="X3" s="15">
        <v>27680512</v>
      </c>
      <c r="Y3" s="15">
        <v>29521738</v>
      </c>
      <c r="Z3" s="15">
        <v>31482174</v>
      </c>
      <c r="AA3" s="15">
        <v>34965069</v>
      </c>
      <c r="AB3" s="15">
        <v>37444611</v>
      </c>
      <c r="AC3" s="15">
        <v>40075137</v>
      </c>
    </row>
    <row r="4" spans="1:29" x14ac:dyDescent="0.25">
      <c r="A4" s="9" t="s">
        <v>26</v>
      </c>
      <c r="B4" s="15">
        <v>0</v>
      </c>
      <c r="C4" s="15">
        <v>0</v>
      </c>
      <c r="D4" s="15">
        <v>0</v>
      </c>
      <c r="E4" s="15">
        <v>600000</v>
      </c>
      <c r="F4" s="15">
        <v>2400000</v>
      </c>
      <c r="G4" s="15">
        <v>3300000</v>
      </c>
      <c r="H4" s="15">
        <v>4500000</v>
      </c>
      <c r="I4" s="15">
        <v>5110000</v>
      </c>
      <c r="J4" s="15">
        <v>6010000</v>
      </c>
      <c r="K4" s="15">
        <v>6731200</v>
      </c>
      <c r="L4" s="15">
        <v>7800000</v>
      </c>
      <c r="M4" s="1">
        <v>7961489</v>
      </c>
      <c r="N4" s="1">
        <v>6772885.1699999999</v>
      </c>
      <c r="O4" s="1">
        <v>6821938.2000000002</v>
      </c>
      <c r="P4" s="1">
        <f>6608416</f>
        <v>6608416</v>
      </c>
      <c r="Q4" s="1">
        <v>6675493</v>
      </c>
      <c r="R4" s="15">
        <v>7191983</v>
      </c>
      <c r="S4" s="15">
        <f>7449983.4</f>
        <v>7449983.4000000004</v>
      </c>
      <c r="T4" s="15">
        <v>7449983</v>
      </c>
      <c r="U4" s="15">
        <v>6837060</v>
      </c>
      <c r="V4" s="15">
        <v>8300000</v>
      </c>
      <c r="W4" s="15">
        <f>8950000</f>
        <v>8950000</v>
      </c>
      <c r="X4" s="15">
        <v>9800000</v>
      </c>
      <c r="Y4" s="15">
        <v>10300000</v>
      </c>
      <c r="Z4" s="15">
        <v>10800000</v>
      </c>
      <c r="AA4" s="15">
        <v>12550000</v>
      </c>
      <c r="AB4" s="15">
        <f>+AA4</f>
        <v>12550000</v>
      </c>
      <c r="AC4" s="15">
        <f>+AB4</f>
        <v>12550000</v>
      </c>
    </row>
    <row r="5" spans="1:29" x14ac:dyDescent="0.25">
      <c r="A5" s="10" t="s">
        <v>27</v>
      </c>
      <c r="B5" s="15">
        <v>1524081.5212818386</v>
      </c>
      <c r="C5" s="15">
        <v>1903437.7567937206</v>
      </c>
      <c r="D5" s="15">
        <v>2068137.1201038552</v>
      </c>
      <c r="E5" s="15">
        <v>2488687.67</v>
      </c>
      <c r="F5" s="15">
        <v>2657776.19</v>
      </c>
      <c r="G5" s="15">
        <v>2873709.46</v>
      </c>
      <c r="H5" s="15">
        <v>2485837.6800000002</v>
      </c>
      <c r="I5" s="15">
        <v>2844360.44</v>
      </c>
      <c r="J5" s="15">
        <f>467464+2504993</f>
        <v>2972457</v>
      </c>
      <c r="K5" s="15">
        <f>242079+2709782</f>
        <v>2951861</v>
      </c>
      <c r="L5" s="15">
        <f>438643+3116352</f>
        <v>3554995</v>
      </c>
      <c r="M5" s="1">
        <f>4033297+55000+411829</f>
        <v>4500126</v>
      </c>
      <c r="N5" s="1">
        <f>8062090.59-N4+35700+152500.37+1386725.3+1286220.88+8953.53+53960.54+63501.05+36372.52</f>
        <v>4313139.6099999985</v>
      </c>
      <c r="O5" s="1">
        <f>7909766.42-O4+3350+163543.92-30700.14+1157931.84+1365371.08+8618.69+96924.56+62814.26</f>
        <v>3915682.4299999997</v>
      </c>
      <c r="P5" s="1">
        <f>4895853.07-3914209.2+20800+155011.32-4620+1430584.17+1193845.57+6273.29+34846.59+54948.26</f>
        <v>3873333.0700000003</v>
      </c>
      <c r="Q5" s="1">
        <v>4706633.3600000003</v>
      </c>
      <c r="R5" s="15">
        <f>347394+3296405+1</f>
        <v>3643800</v>
      </c>
      <c r="S5" s="15">
        <v>3571865</v>
      </c>
      <c r="T5" s="15">
        <v>5018534</v>
      </c>
      <c r="U5" s="15">
        <v>6430220</v>
      </c>
      <c r="V5" s="15">
        <v>6823053</v>
      </c>
      <c r="W5" s="15">
        <v>7325993</v>
      </c>
      <c r="X5" s="15">
        <v>7597708</v>
      </c>
      <c r="Y5" s="15">
        <v>8638880</v>
      </c>
      <c r="Z5" s="15">
        <f>+X13-Z4-Z3</f>
        <v>11175158.740000002</v>
      </c>
      <c r="AA5" s="15">
        <f t="shared" ref="AA5:AC5" si="5">+Y13-AA4-AA3</f>
        <v>11945869</v>
      </c>
      <c r="AB5" s="15">
        <f t="shared" si="5"/>
        <v>16081739</v>
      </c>
      <c r="AC5" s="15">
        <f t="shared" si="5"/>
        <v>16936611</v>
      </c>
    </row>
    <row r="6" spans="1:29" x14ac:dyDescent="0.25">
      <c r="A6" s="8" t="s">
        <v>28</v>
      </c>
      <c r="B6" s="4">
        <f t="shared" ref="B6:Q6" si="6">B7+B8</f>
        <v>14228884.741324389</v>
      </c>
      <c r="C6" s="4">
        <f t="shared" si="6"/>
        <v>15558895.736420132</v>
      </c>
      <c r="D6" s="4">
        <f t="shared" si="6"/>
        <v>15405022.129265683</v>
      </c>
      <c r="E6" s="4">
        <f t="shared" si="6"/>
        <v>15576122.73</v>
      </c>
      <c r="F6" s="4">
        <f t="shared" si="6"/>
        <v>16239048.469999999</v>
      </c>
      <c r="G6" s="4">
        <f t="shared" si="6"/>
        <v>17617212.909999996</v>
      </c>
      <c r="H6" s="4">
        <f t="shared" si="6"/>
        <v>19566820.32</v>
      </c>
      <c r="I6" s="4">
        <f t="shared" si="6"/>
        <v>21501391.789999999</v>
      </c>
      <c r="J6" s="4">
        <f t="shared" si="6"/>
        <v>23804238</v>
      </c>
      <c r="K6" s="4">
        <f t="shared" si="6"/>
        <v>25992420</v>
      </c>
      <c r="L6" s="4">
        <f t="shared" si="6"/>
        <v>28978125</v>
      </c>
      <c r="M6" s="4">
        <f t="shared" si="6"/>
        <v>30805920</v>
      </c>
      <c r="N6" s="4">
        <f t="shared" si="6"/>
        <v>31129053.129999999</v>
      </c>
      <c r="O6" s="4">
        <f t="shared" si="6"/>
        <v>29838016.5</v>
      </c>
      <c r="P6" s="4">
        <f t="shared" si="6"/>
        <v>31468540.280000001</v>
      </c>
      <c r="Q6" s="4">
        <f t="shared" si="6"/>
        <v>32830795.66</v>
      </c>
      <c r="R6" s="4">
        <f t="shared" ref="R6:S6" si="7">R7+R8</f>
        <v>33562866</v>
      </c>
      <c r="S6" s="4">
        <f t="shared" si="7"/>
        <v>34837955</v>
      </c>
      <c r="T6" s="4">
        <f t="shared" ref="T6:U6" si="8">T7+T8</f>
        <v>37748473</v>
      </c>
      <c r="U6" s="4">
        <f t="shared" si="8"/>
        <v>39503919</v>
      </c>
      <c r="V6" s="4">
        <f t="shared" ref="V6:W6" si="9">V7+V8</f>
        <v>42087710</v>
      </c>
      <c r="W6" s="4">
        <f t="shared" si="9"/>
        <v>43014781.359999999</v>
      </c>
      <c r="X6" s="4">
        <f t="shared" ref="X6:Y6" si="10">X7+X8</f>
        <v>44854090</v>
      </c>
      <c r="Y6" s="4">
        <f t="shared" si="10"/>
        <v>48209144</v>
      </c>
      <c r="Z6" s="4">
        <f>Z7+Z8</f>
        <v>53451882.729999997</v>
      </c>
      <c r="AA6" s="4">
        <f>AA7+AA8</f>
        <v>59449886</v>
      </c>
      <c r="AB6" s="4">
        <f>AB7+AB8</f>
        <v>66063230</v>
      </c>
      <c r="AC6" s="4">
        <f>AC7+AC8</f>
        <v>69550034</v>
      </c>
    </row>
    <row r="7" spans="1:29" x14ac:dyDescent="0.25">
      <c r="A7" s="9" t="s">
        <v>29</v>
      </c>
      <c r="B7" s="15">
        <v>10977452.988833195</v>
      </c>
      <c r="C7" s="15">
        <v>12089108.080006732</v>
      </c>
      <c r="D7" s="15">
        <v>12170972.563797435</v>
      </c>
      <c r="E7" s="15">
        <v>11879474.41</v>
      </c>
      <c r="F7" s="15">
        <v>12553039.829999998</v>
      </c>
      <c r="G7" s="15">
        <v>13620011.079999998</v>
      </c>
      <c r="H7" s="15">
        <v>15316958.27</v>
      </c>
      <c r="I7" s="15">
        <v>17091844.41</v>
      </c>
      <c r="J7" s="15">
        <v>17849602</v>
      </c>
      <c r="K7" s="15">
        <v>19900360</v>
      </c>
      <c r="L7" s="15">
        <v>21794903</v>
      </c>
      <c r="M7" s="1">
        <f>22852105+224667</f>
        <v>23076772</v>
      </c>
      <c r="N7" s="1">
        <f>24299165.8</f>
        <v>24299165.800000001</v>
      </c>
      <c r="O7" s="1">
        <f>23524439.98</f>
        <v>23524439.98</v>
      </c>
      <c r="P7" s="1">
        <v>24593132.91</v>
      </c>
      <c r="Q7" s="1">
        <v>25765543</v>
      </c>
      <c r="R7" s="15">
        <v>26462368</v>
      </c>
      <c r="S7" s="15">
        <v>27429404</v>
      </c>
      <c r="T7" s="15">
        <v>29209692</v>
      </c>
      <c r="U7" s="15">
        <v>30743310</v>
      </c>
      <c r="V7" s="15">
        <v>32535958</v>
      </c>
      <c r="W7" s="15">
        <v>34267863.399999999</v>
      </c>
      <c r="X7" s="15">
        <v>35355228</v>
      </c>
      <c r="Y7" s="15">
        <v>37855713</v>
      </c>
      <c r="Z7" s="15">
        <v>41185951</v>
      </c>
      <c r="AA7" s="15">
        <v>45507590</v>
      </c>
      <c r="AB7" s="15">
        <v>49499367</v>
      </c>
      <c r="AC7" s="15">
        <v>52067353</v>
      </c>
    </row>
    <row r="8" spans="1:29" x14ac:dyDescent="0.25">
      <c r="A8" s="9" t="s">
        <v>30</v>
      </c>
      <c r="B8" s="15">
        <v>3251431.7524911952</v>
      </c>
      <c r="C8" s="15">
        <v>3469787.6564134005</v>
      </c>
      <c r="D8" s="15">
        <v>3234049.5654682484</v>
      </c>
      <c r="E8" s="15">
        <v>3696648.32</v>
      </c>
      <c r="F8" s="15">
        <v>3686008.64</v>
      </c>
      <c r="G8" s="15">
        <v>3997201.83</v>
      </c>
      <c r="H8" s="15">
        <v>4249862.05</v>
      </c>
      <c r="I8" s="15">
        <v>4409547.38</v>
      </c>
      <c r="J8" s="15">
        <f>3251850+659195+452372+1591219</f>
        <v>5954636</v>
      </c>
      <c r="K8" s="15">
        <f>3557852+692806+394843+1446559</f>
        <v>6092060</v>
      </c>
      <c r="L8" s="15">
        <f>3757642+770358+338079+2317143</f>
        <v>7183222</v>
      </c>
      <c r="M8" s="1">
        <f>3864411+327256+2685755+851726</f>
        <v>7729148</v>
      </c>
      <c r="N8" s="1">
        <f>30903.96+1268151.81+3928951.92+1428277.51+173209.91+392.22</f>
        <v>6829887.3299999991</v>
      </c>
      <c r="O8" s="1">
        <f>47794.63+1246615.49+3395845.04+1414378.89+206456.78+891.57+1594.12</f>
        <v>6313576.5200000005</v>
      </c>
      <c r="P8" s="1">
        <f>33437.51+16464.27+1286795.5+3864847.9+1381382.87+220704.27+642.27+71132.78</f>
        <v>6875407.3699999992</v>
      </c>
      <c r="Q8" s="1">
        <v>7065252.6600000001</v>
      </c>
      <c r="R8" s="15">
        <v>7100498</v>
      </c>
      <c r="S8" s="15">
        <v>7408551</v>
      </c>
      <c r="T8" s="15">
        <f>8538782-1</f>
        <v>8538781</v>
      </c>
      <c r="U8" s="15">
        <v>8760609</v>
      </c>
      <c r="V8" s="15">
        <v>9551752</v>
      </c>
      <c r="W8" s="15">
        <v>8746917.9600000009</v>
      </c>
      <c r="X8" s="15">
        <v>9498862</v>
      </c>
      <c r="Y8" s="15">
        <v>10353431</v>
      </c>
      <c r="Z8" s="15">
        <f>+X14-Z7</f>
        <v>12265931.729999997</v>
      </c>
      <c r="AA8" s="15">
        <f t="shared" ref="AA8:AC8" si="11">+Y14-AA7</f>
        <v>13942296</v>
      </c>
      <c r="AB8" s="15">
        <f t="shared" si="11"/>
        <v>16563863</v>
      </c>
      <c r="AC8" s="15">
        <f t="shared" si="11"/>
        <v>17482681</v>
      </c>
    </row>
    <row r="9" spans="1:29" x14ac:dyDescent="0.25">
      <c r="A9" s="11" t="s">
        <v>31</v>
      </c>
      <c r="B9" s="6">
        <f t="shared" ref="B9:Q9" si="12">B2-B6</f>
        <v>-869999.5286262054</v>
      </c>
      <c r="C9" s="6">
        <f t="shared" si="12"/>
        <v>-523524.08494777232</v>
      </c>
      <c r="D9" s="6">
        <f t="shared" si="12"/>
        <v>-308282.35629439913</v>
      </c>
      <c r="E9" s="6">
        <f t="shared" si="12"/>
        <v>-41810.280000001192</v>
      </c>
      <c r="F9" s="6">
        <f t="shared" si="12"/>
        <v>52886.169999999925</v>
      </c>
      <c r="G9" s="6">
        <f t="shared" si="12"/>
        <v>319591.71000000462</v>
      </c>
      <c r="H9" s="6">
        <f t="shared" si="12"/>
        <v>672642.35000000149</v>
      </c>
      <c r="I9" s="6">
        <f t="shared" si="12"/>
        <v>705220.22000000253</v>
      </c>
      <c r="J9" s="6">
        <f t="shared" si="12"/>
        <v>537621</v>
      </c>
      <c r="K9" s="6">
        <f t="shared" si="12"/>
        <v>-544893</v>
      </c>
      <c r="L9" s="6">
        <f t="shared" si="12"/>
        <v>-797262</v>
      </c>
      <c r="M9" s="7">
        <f t="shared" si="12"/>
        <v>445323</v>
      </c>
      <c r="N9" s="7">
        <f t="shared" si="12"/>
        <v>41220.970000002533</v>
      </c>
      <c r="O9" s="7">
        <f t="shared" si="12"/>
        <v>977173.12999999896</v>
      </c>
      <c r="P9" s="7">
        <f t="shared" si="12"/>
        <v>-60028.330000001937</v>
      </c>
      <c r="Q9" s="7">
        <f t="shared" si="12"/>
        <v>12510.699999999255</v>
      </c>
      <c r="R9" s="6">
        <f t="shared" ref="R9" si="13">R2-R6</f>
        <v>68728</v>
      </c>
      <c r="S9" s="6">
        <f t="shared" ref="S9:X9" si="14">S2-S6</f>
        <v>132764.79999999702</v>
      </c>
      <c r="T9" s="6">
        <f t="shared" si="14"/>
        <v>144840</v>
      </c>
      <c r="U9" s="6">
        <f t="shared" si="14"/>
        <v>-186413</v>
      </c>
      <c r="V9" s="6">
        <f t="shared" si="14"/>
        <v>916</v>
      </c>
      <c r="W9" s="6">
        <f t="shared" si="14"/>
        <v>198.24000000208616</v>
      </c>
      <c r="X9" s="6">
        <f t="shared" si="14"/>
        <v>224130</v>
      </c>
      <c r="Y9" s="6">
        <f>Y2-Y6</f>
        <v>251474</v>
      </c>
      <c r="Z9" s="6">
        <f>Z2-Z6</f>
        <v>5450.0100000053644</v>
      </c>
      <c r="AA9" s="6">
        <f t="shared" ref="AA9:AC9" si="15">AA2-AA6</f>
        <v>11052</v>
      </c>
      <c r="AB9" s="6">
        <f t="shared" si="15"/>
        <v>13120</v>
      </c>
      <c r="AC9" s="6">
        <f t="shared" si="15"/>
        <v>11714</v>
      </c>
    </row>
    <row r="11" spans="1:29" x14ac:dyDescent="0.25">
      <c r="X11" s="2"/>
      <c r="Y11" s="2"/>
    </row>
    <row r="12" spans="1:29" ht="30" hidden="1" x14ac:dyDescent="0.25">
      <c r="X12" s="13" t="s">
        <v>32</v>
      </c>
      <c r="Y12" s="13" t="s">
        <v>33</v>
      </c>
      <c r="Z12" s="13" t="s">
        <v>34</v>
      </c>
      <c r="AA12" s="13" t="s">
        <v>35</v>
      </c>
    </row>
    <row r="13" spans="1:29" hidden="1" x14ac:dyDescent="0.25">
      <c r="X13" s="16">
        <v>53457332.740000002</v>
      </c>
      <c r="Y13" s="16">
        <v>59460938</v>
      </c>
      <c r="Z13" s="16">
        <v>66076350</v>
      </c>
      <c r="AA13" s="16">
        <v>69561748</v>
      </c>
    </row>
    <row r="14" spans="1:29" hidden="1" x14ac:dyDescent="0.25">
      <c r="X14" s="16">
        <v>53451882.729999997</v>
      </c>
      <c r="Y14" s="16">
        <v>59449886</v>
      </c>
      <c r="Z14" s="16">
        <v>66063230</v>
      </c>
      <c r="AA14" s="16">
        <f>+AA13-11714</f>
        <v>69550034</v>
      </c>
    </row>
    <row r="15" spans="1:29" hidden="1" x14ac:dyDescent="0.25">
      <c r="X15" s="17">
        <f>X13-X14</f>
        <v>5450.0100000053644</v>
      </c>
      <c r="Y15" s="17">
        <f>Y13-Y14</f>
        <v>11052</v>
      </c>
      <c r="Z15" s="17">
        <f>Z13-Z14</f>
        <v>13120</v>
      </c>
      <c r="AA15" s="17">
        <f>AA13-AA14</f>
        <v>11714</v>
      </c>
    </row>
    <row r="16" spans="1:29" hidden="1" x14ac:dyDescent="0.25">
      <c r="X16" s="17">
        <f>X15+W16</f>
        <v>5450.0100000053644</v>
      </c>
      <c r="Y16" s="17">
        <f>Y15+X16</f>
        <v>16502.010000005364</v>
      </c>
      <c r="Z16" s="17">
        <f>Z15+Y16</f>
        <v>29622.010000005364</v>
      </c>
      <c r="AA16" s="17">
        <f>AA15+Z16</f>
        <v>41336.010000005364</v>
      </c>
    </row>
    <row r="17" hidden="1" x14ac:dyDescent="0.25"/>
    <row r="18" hidden="1" x14ac:dyDescent="0.25"/>
  </sheetData>
  <pageMargins left="0.7" right="0.7" top="0.91093749999999996" bottom="0.75" header="0.3" footer="0.3"/>
  <pageSetup paperSize="9" scale="39" orientation="landscape" horizontalDpi="4294967294" r:id="rId1"/>
  <headerFooter>
    <oddHeader>&amp;L&amp;G&amp;CDADES EVOLUCIÓ INGRESSOS&amp;RActualització:17/12/2014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2</vt:i4>
      </vt:variant>
    </vt:vector>
  </HeadingPairs>
  <TitlesOfParts>
    <vt:vector size="2" baseType="lpstr">
      <vt:lpstr>Gràfic 3</vt:lpstr>
      <vt:lpstr>Dades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30235</dc:creator>
  <cp:keywords/>
  <dc:description/>
  <cp:lastModifiedBy>Anna Higueras Castillo</cp:lastModifiedBy>
  <cp:revision/>
  <dcterms:created xsi:type="dcterms:W3CDTF">2013-12-09T10:26:52Z</dcterms:created>
  <dcterms:modified xsi:type="dcterms:W3CDTF">2026-01-29T12:33:34Z</dcterms:modified>
  <cp:category/>
  <cp:contentStatus/>
</cp:coreProperties>
</file>