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EC\PORTAL DE LA TRANSPARÈNCIA\02-GRÀFIQUES\2020-21-Gràfiques Portal\20210622-Reunió Patronat\"/>
    </mc:Choice>
  </mc:AlternateContent>
  <xr:revisionPtr revIDLastSave="0" documentId="13_ncr:1_{5746951F-02FD-4240-B663-79B40EC2FCFC}" xr6:coauthVersionLast="36" xr6:coauthVersionMax="36" xr10:uidLastSave="{00000000-0000-0000-0000-000000000000}"/>
  <bookViews>
    <workbookView xWindow="0" yWindow="0" windowWidth="20490" windowHeight="6410" xr2:uid="{00000000-000D-0000-FFFF-FFFF00000000}"/>
  </bookViews>
  <sheets>
    <sheet name="Gràfic 3" sheetId="7" r:id="rId1"/>
    <sheet name="Dades" sheetId="2" r:id="rId2"/>
  </sheets>
  <definedNames>
    <definedName name="_xlnm.Print_Area" localSheetId="0">'Gràfic 3'!$A$1:$U$43</definedName>
  </definedNames>
  <calcPr calcId="191029"/>
</workbook>
</file>

<file path=xl/calcChain.xml><?xml version="1.0" encoding="utf-8"?>
<calcChain xmlns="http://schemas.openxmlformats.org/spreadsheetml/2006/main">
  <c r="Y13" i="2" l="1"/>
  <c r="Y6" i="2"/>
  <c r="Y2" i="2"/>
  <c r="W10" i="2" l="1"/>
  <c r="W9" i="2"/>
  <c r="W6" i="2" s="1"/>
  <c r="W7" i="2"/>
  <c r="X6" i="2"/>
  <c r="W4" i="2"/>
  <c r="W2" i="2" s="1"/>
  <c r="W3" i="2"/>
  <c r="X2" i="2"/>
  <c r="X13" i="2" l="1"/>
  <c r="W13" i="2"/>
  <c r="V10" i="2" l="1"/>
  <c r="S9" i="2" l="1"/>
  <c r="T9" i="2" l="1"/>
  <c r="C6" i="2" l="1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B6" i="2"/>
  <c r="V2" i="2" l="1"/>
  <c r="V13" i="2" l="1"/>
  <c r="T2" i="2" l="1"/>
  <c r="U2" i="2" l="1"/>
  <c r="U13" i="2" l="1"/>
  <c r="S4" i="2"/>
  <c r="R5" i="2" l="1"/>
  <c r="S2" i="2" l="1"/>
  <c r="S13" i="2" l="1"/>
  <c r="R2" i="2"/>
  <c r="P8" i="2"/>
  <c r="O8" i="2"/>
  <c r="N8" i="2"/>
  <c r="M8" i="2"/>
  <c r="L8" i="2"/>
  <c r="K8" i="2"/>
  <c r="J8" i="2"/>
  <c r="O7" i="2"/>
  <c r="N7" i="2"/>
  <c r="M7" i="2"/>
  <c r="P5" i="2"/>
  <c r="O5" i="2"/>
  <c r="O2" i="2" s="1"/>
  <c r="N5" i="2"/>
  <c r="M5" i="2"/>
  <c r="M2" i="2" s="1"/>
  <c r="L5" i="2"/>
  <c r="L2" i="2" s="1"/>
  <c r="K5" i="2"/>
  <c r="K2" i="2" s="1"/>
  <c r="J5" i="2"/>
  <c r="J2" i="2" s="1"/>
  <c r="P4" i="2"/>
  <c r="P3" i="2"/>
  <c r="Q2" i="2"/>
  <c r="N2" i="2"/>
  <c r="I2" i="2"/>
  <c r="H2" i="2"/>
  <c r="G2" i="2"/>
  <c r="F2" i="2"/>
  <c r="E2" i="2"/>
  <c r="D2" i="2"/>
  <c r="C2" i="2"/>
  <c r="B2" i="2"/>
  <c r="N13" i="2" l="1"/>
  <c r="C13" i="2"/>
  <c r="E13" i="2"/>
  <c r="G13" i="2"/>
  <c r="I13" i="2"/>
  <c r="P2" i="2"/>
  <c r="P13" i="2"/>
  <c r="K13" i="2"/>
  <c r="B13" i="2"/>
  <c r="D13" i="2"/>
  <c r="F13" i="2"/>
  <c r="H13" i="2"/>
  <c r="J13" i="2"/>
  <c r="L13" i="2"/>
  <c r="R13" i="2"/>
  <c r="Q13" i="2"/>
  <c r="M13" i="2"/>
  <c r="O13" i="2"/>
  <c r="T13" i="2" l="1"/>
</calcChain>
</file>

<file path=xl/sharedStrings.xml><?xml version="1.0" encoding="utf-8"?>
<sst xmlns="http://schemas.openxmlformats.org/spreadsheetml/2006/main" count="36" uniqueCount="36">
  <si>
    <t>INGRESSOS</t>
  </si>
  <si>
    <t>Ingressos Propis</t>
  </si>
  <si>
    <t>Subvenció-Contracte Programa</t>
  </si>
  <si>
    <t>Subvencions i altres ingressos</t>
  </si>
  <si>
    <t>DESPESES</t>
  </si>
  <si>
    <t>Despeses Personal</t>
  </si>
  <si>
    <t>Altres Despeses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</si>
  <si>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</si>
  <si>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</si>
  <si>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</si>
  <si>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</si>
  <si>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</si>
  <si>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</si>
  <si>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</si>
  <si>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</si>
  <si>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</si>
  <si>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</si>
  <si>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</si>
  <si>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</si>
  <si>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</si>
  <si>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</si>
  <si>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</si>
  <si>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</si>
  <si>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SUPERÀVIT/DÈFICIT ANUAL</t>
  </si>
  <si>
    <t xml:space="preserve">2014-15 </t>
  </si>
  <si>
    <t xml:space="preserve">  2015-16</t>
  </si>
  <si>
    <t>2016-17</t>
  </si>
  <si>
    <t>2017-18</t>
  </si>
  <si>
    <t>Despeses de funcionament</t>
  </si>
  <si>
    <t>Beques i ajuts</t>
  </si>
  <si>
    <t>Càrrega financera</t>
  </si>
  <si>
    <t>Amortitzacions i deterioraments</t>
  </si>
  <si>
    <t>2018-19</t>
  </si>
  <si>
    <t>2019-20</t>
  </si>
  <si>
    <t>Ppt
 2021-22</t>
  </si>
  <si>
    <t>Ppt 
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</si>
</sst>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/>
    <xf numFmtId="0" fontId="2" fillId="0" borderId="0" xfId="0" applyFont="1"/>
    <xf numFmtId="3" fontId="1" fillId="3" borderId="1" xfId="0" applyNumberFormat="1" applyFont="1" applyFill="1" applyBorder="1"/>
    <xf numFmtId="3" fontId="1" fillId="3" borderId="2" xfId="0" applyNumberFormat="1" applyFont="1" applyFill="1" applyBorder="1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0" fontId="1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42797872461851"/>
          <c:y val="9.4535622806185375E-3"/>
          <c:w val="0.85957667238872459"/>
          <c:h val="0.825396185941873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Dades!$A$7</c:f>
              <c:strCache>
                <c:ptCount val="1"/>
                <c:pt idx="0">
                  <c:v>Despeses Personal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Dades!$B$1:$Y$1</c:f>
              <c:strCache>
                <c:ptCount val="24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 </c:v>
                </c:pt>
                <c:pt idx="17">
                  <c:v>  2015-16</c:v>
                </c:pt>
                <c:pt idx="18">
                  <c:v>2016-17</c:v>
                </c:pt>
                <c:pt idx="19">
                  <c:v>2017-18</c:v>
                </c:pt>
                <c:pt idx="20">
                  <c:v>2018-19</c:v>
                </c:pt>
                <c:pt idx="21">
                  <c:v>2019-20</c:v>
                </c:pt>
                <c:pt idx="22">
                  <c:v>Ppt 
2020-21</c:v>
                </c:pt>
                <c:pt idx="23">
                  <c:v>Ppt
 2021-22</c:v>
                </c:pt>
              </c:strCache>
            </c:strRef>
          </c:cat>
          <c:val>
            <c:numRef>
              <c:f>Dades!$B$7:$Y$7</c:f>
              <c:numCache>
                <c:formatCode>#,##0</c:formatCode>
                <c:ptCount val="24"/>
                <c:pt idx="0">
                  <c:v>10977452.988833195</c:v>
                </c:pt>
                <c:pt idx="1">
                  <c:v>12089108.080006732</c:v>
                </c:pt>
                <c:pt idx="2">
                  <c:v>12170972.563797435</c:v>
                </c:pt>
                <c:pt idx="3">
                  <c:v>11879474.41</c:v>
                </c:pt>
                <c:pt idx="4">
                  <c:v>12553039.829999998</c:v>
                </c:pt>
                <c:pt idx="5">
                  <c:v>13620011.079999998</c:v>
                </c:pt>
                <c:pt idx="6">
                  <c:v>15316958.27</c:v>
                </c:pt>
                <c:pt idx="7">
                  <c:v>17091844.41</c:v>
                </c:pt>
                <c:pt idx="8">
                  <c:v>17849602</c:v>
                </c:pt>
                <c:pt idx="9">
                  <c:v>19900360</c:v>
                </c:pt>
                <c:pt idx="10">
                  <c:v>21794903</c:v>
                </c:pt>
                <c:pt idx="11">
                  <c:v>23076772</c:v>
                </c:pt>
                <c:pt idx="12">
                  <c:v>24299165.800000001</c:v>
                </c:pt>
                <c:pt idx="13">
                  <c:v>23524439.98</c:v>
                </c:pt>
                <c:pt idx="14">
                  <c:v>24593132.91</c:v>
                </c:pt>
                <c:pt idx="15">
                  <c:v>25765543</c:v>
                </c:pt>
                <c:pt idx="16">
                  <c:v>26462368</c:v>
                </c:pt>
                <c:pt idx="17">
                  <c:v>27429404</c:v>
                </c:pt>
                <c:pt idx="18">
                  <c:v>29209692</c:v>
                </c:pt>
                <c:pt idx="19">
                  <c:v>30743310</c:v>
                </c:pt>
                <c:pt idx="20">
                  <c:v>32535958</c:v>
                </c:pt>
                <c:pt idx="21">
                  <c:v>34267863.399999999</c:v>
                </c:pt>
                <c:pt idx="22">
                  <c:v>35260440</c:v>
                </c:pt>
                <c:pt idx="23">
                  <c:v>36894400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7-40BF-9187-0FD4E90AF7FC}"/>
            </c:ext>
          </c:extLst>
        </c:ser>
        <c:ser>
          <c:idx val="1"/>
          <c:order val="1"/>
          <c:tx>
            <c:strRef>
              <c:f>Dades!$A$8</c:f>
              <c:strCache>
                <c:ptCount val="1"/>
                <c:pt idx="0">
                  <c:v>Altres Despeses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Dades!$B$1:$Y$1</c:f>
              <c:strCache>
                <c:ptCount val="24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 </c:v>
                </c:pt>
                <c:pt idx="17">
                  <c:v>  2015-16</c:v>
                </c:pt>
                <c:pt idx="18">
                  <c:v>2016-17</c:v>
                </c:pt>
                <c:pt idx="19">
                  <c:v>2017-18</c:v>
                </c:pt>
                <c:pt idx="20">
                  <c:v>2018-19</c:v>
                </c:pt>
                <c:pt idx="21">
                  <c:v>2019-20</c:v>
                </c:pt>
                <c:pt idx="22">
                  <c:v>Ppt 
2020-21</c:v>
                </c:pt>
                <c:pt idx="23">
                  <c:v>Ppt
 2021-22</c:v>
                </c:pt>
              </c:strCache>
            </c:strRef>
          </c:cat>
          <c:val>
            <c:numRef>
              <c:f>Dades!$B$8:$Y$8</c:f>
              <c:numCache>
                <c:formatCode>#,##0</c:formatCode>
                <c:ptCount val="24"/>
                <c:pt idx="0">
                  <c:v>3251431.7524911952</c:v>
                </c:pt>
                <c:pt idx="1">
                  <c:v>3469787.6564134005</c:v>
                </c:pt>
                <c:pt idx="2">
                  <c:v>3234049.5654682484</c:v>
                </c:pt>
                <c:pt idx="3">
                  <c:v>3696648.32</c:v>
                </c:pt>
                <c:pt idx="4">
                  <c:v>3686008.64</c:v>
                </c:pt>
                <c:pt idx="5">
                  <c:v>3997201.83</c:v>
                </c:pt>
                <c:pt idx="6">
                  <c:v>4249862.05</c:v>
                </c:pt>
                <c:pt idx="7">
                  <c:v>4409547.38</c:v>
                </c:pt>
                <c:pt idx="8">
                  <c:v>5954636</c:v>
                </c:pt>
                <c:pt idx="9">
                  <c:v>6092060</c:v>
                </c:pt>
                <c:pt idx="10">
                  <c:v>7183222</c:v>
                </c:pt>
                <c:pt idx="11">
                  <c:v>7729148</c:v>
                </c:pt>
                <c:pt idx="12">
                  <c:v>6829887.3299999991</c:v>
                </c:pt>
                <c:pt idx="13">
                  <c:v>6313576.5200000005</c:v>
                </c:pt>
                <c:pt idx="14">
                  <c:v>6875407.3699999992</c:v>
                </c:pt>
                <c:pt idx="15">
                  <c:v>7065252.6600000001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7-40BF-9187-0FD4E90AF7FC}"/>
            </c:ext>
          </c:extLst>
        </c:ser>
        <c:ser>
          <c:idx val="2"/>
          <c:order val="2"/>
          <c:tx>
            <c:strRef>
              <c:f>Dades!$A$9</c:f>
              <c:strCache>
                <c:ptCount val="1"/>
                <c:pt idx="0">
                  <c:v>Despeses de funcionament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Dades!$B$1:$Y$1</c:f>
              <c:strCache>
                <c:ptCount val="24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 </c:v>
                </c:pt>
                <c:pt idx="17">
                  <c:v>  2015-16</c:v>
                </c:pt>
                <c:pt idx="18">
                  <c:v>2016-17</c:v>
                </c:pt>
                <c:pt idx="19">
                  <c:v>2017-18</c:v>
                </c:pt>
                <c:pt idx="20">
                  <c:v>2018-19</c:v>
                </c:pt>
                <c:pt idx="21">
                  <c:v>2019-20</c:v>
                </c:pt>
                <c:pt idx="22">
                  <c:v>Ppt 
2020-21</c:v>
                </c:pt>
                <c:pt idx="23">
                  <c:v>Ppt
 2021-22</c:v>
                </c:pt>
              </c:strCache>
            </c:strRef>
          </c:cat>
          <c:val>
            <c:numRef>
              <c:f>Dades!$B$9:$Y$9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4778852</c:v>
                </c:pt>
                <c:pt idx="17">
                  <c:v>5041176</c:v>
                </c:pt>
                <c:pt idx="18">
                  <c:v>6118286</c:v>
                </c:pt>
                <c:pt idx="19">
                  <c:v>6197229</c:v>
                </c:pt>
                <c:pt idx="20">
                  <c:v>6590419</c:v>
                </c:pt>
                <c:pt idx="21">
                  <c:v>5850428</c:v>
                </c:pt>
                <c:pt idx="22">
                  <c:v>6358419</c:v>
                </c:pt>
                <c:pt idx="23">
                  <c:v>6890419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7E-4FC9-9AC8-18D9E4C881B8}"/>
            </c:ext>
          </c:extLst>
        </c:ser>
        <c:ser>
          <c:idx val="3"/>
          <c:order val="3"/>
          <c:tx>
            <c:strRef>
              <c:f>Dades!$A$10</c:f>
              <c:strCache>
                <c:ptCount val="1"/>
                <c:pt idx="0">
                  <c:v>Beques i ajuts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Dades!$B$1:$Y$1</c:f>
              <c:strCache>
                <c:ptCount val="24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 </c:v>
                </c:pt>
                <c:pt idx="17">
                  <c:v>  2015-16</c:v>
                </c:pt>
                <c:pt idx="18">
                  <c:v>2016-17</c:v>
                </c:pt>
                <c:pt idx="19">
                  <c:v>2017-18</c:v>
                </c:pt>
                <c:pt idx="20">
                  <c:v>2018-19</c:v>
                </c:pt>
                <c:pt idx="21">
                  <c:v>2019-20</c:v>
                </c:pt>
                <c:pt idx="22">
                  <c:v>Ppt 
2020-21</c:v>
                </c:pt>
                <c:pt idx="23">
                  <c:v>Ppt
 2021-22</c:v>
                </c:pt>
              </c:strCache>
            </c:strRef>
          </c:cat>
          <c:val>
            <c:numRef>
              <c:f>Dades!$B$10:$Y$10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546480</c:v>
                </c:pt>
                <c:pt idx="17">
                  <c:v>566704</c:v>
                </c:pt>
                <c:pt idx="18">
                  <c:v>600524</c:v>
                </c:pt>
                <c:pt idx="19">
                  <c:v>631295</c:v>
                </c:pt>
                <c:pt idx="20">
                  <c:v>912490</c:v>
                </c:pt>
                <c:pt idx="21">
                  <c:v>615964.96</c:v>
                </c:pt>
                <c:pt idx="22">
                  <c:v>615965</c:v>
                </c:pt>
                <c:pt idx="23">
                  <c:v>615965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7E-4FC9-9AC8-18D9E4C881B8}"/>
            </c:ext>
          </c:extLst>
        </c:ser>
        <c:ser>
          <c:idx val="4"/>
          <c:order val="4"/>
          <c:tx>
            <c:strRef>
              <c:f>Dades!$A$11</c:f>
              <c:strCache>
                <c:ptCount val="1"/>
                <c:pt idx="0">
                  <c:v>Càrrega financera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Dades!$B$1:$Y$1</c:f>
              <c:strCache>
                <c:ptCount val="24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 </c:v>
                </c:pt>
                <c:pt idx="17">
                  <c:v>  2015-16</c:v>
                </c:pt>
                <c:pt idx="18">
                  <c:v>2016-17</c:v>
                </c:pt>
                <c:pt idx="19">
                  <c:v>2017-18</c:v>
                </c:pt>
                <c:pt idx="20">
                  <c:v>2018-19</c:v>
                </c:pt>
                <c:pt idx="21">
                  <c:v>2019-20</c:v>
                </c:pt>
                <c:pt idx="22">
                  <c:v>Ppt 
2020-21</c:v>
                </c:pt>
                <c:pt idx="23">
                  <c:v>Ppt
 2021-22</c:v>
                </c:pt>
              </c:strCache>
            </c:strRef>
          </c:cat>
          <c:val>
            <c:numRef>
              <c:f>Dades!$B$11:$Y$11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181518</c:v>
                </c:pt>
                <c:pt idx="17">
                  <c:v>170724</c:v>
                </c:pt>
                <c:pt idx="18">
                  <c:v>187279</c:v>
                </c:pt>
                <c:pt idx="19">
                  <c:v>199864</c:v>
                </c:pt>
                <c:pt idx="20">
                  <c:v>206667</c:v>
                </c:pt>
                <c:pt idx="21">
                  <c:v>259378</c:v>
                </c:pt>
                <c:pt idx="22">
                  <c:v>259378</c:v>
                </c:pt>
                <c:pt idx="23">
                  <c:v>259378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7E-4FC9-9AC8-18D9E4C881B8}"/>
            </c:ext>
          </c:extLst>
        </c:ser>
        <c:ser>
          <c:idx val="5"/>
          <c:order val="5"/>
          <c:tx>
            <c:strRef>
              <c:f>Dades!$A$12</c:f>
              <c:strCache>
                <c:ptCount val="1"/>
                <c:pt idx="0">
                  <c:v>Amortitzacions i deterioraments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Dades!$B$1:$Y$1</c:f>
              <c:strCache>
                <c:ptCount val="24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 </c:v>
                </c:pt>
                <c:pt idx="17">
                  <c:v>  2015-16</c:v>
                </c:pt>
                <c:pt idx="18">
                  <c:v>2016-17</c:v>
                </c:pt>
                <c:pt idx="19">
                  <c:v>2017-18</c:v>
                </c:pt>
                <c:pt idx="20">
                  <c:v>2018-19</c:v>
                </c:pt>
                <c:pt idx="21">
                  <c:v>2019-20</c:v>
                </c:pt>
                <c:pt idx="22">
                  <c:v>Ppt 
2020-21</c:v>
                </c:pt>
                <c:pt idx="23">
                  <c:v>Ppt
 2021-22</c:v>
                </c:pt>
              </c:strCache>
            </c:strRef>
          </c:cat>
          <c:val>
            <c:numRef>
              <c:f>Dades!$B$12:$Y$12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1593648</c:v>
                </c:pt>
                <c:pt idx="17">
                  <c:v>1629947</c:v>
                </c:pt>
                <c:pt idx="18">
                  <c:v>1632692</c:v>
                </c:pt>
                <c:pt idx="19">
                  <c:v>1732221</c:v>
                </c:pt>
                <c:pt idx="20">
                  <c:v>1842176</c:v>
                </c:pt>
                <c:pt idx="21">
                  <c:v>2021147</c:v>
                </c:pt>
                <c:pt idx="22">
                  <c:v>1996899</c:v>
                </c:pt>
                <c:pt idx="23">
                  <c:v>2058198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7E-4FC9-9AC8-18D9E4C88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4389024"/>
        <c:axId val="-624392832"/>
      </c:barChart>
      <c:catAx>
        <c:axId val="-624389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Exercicis econòmics</a:t>
                </a:r>
              </a:p>
            </c:rich>
          </c:tx>
          <c:layout>
            <c:manualLayout>
              <c:xMode val="edge"/>
              <c:yMode val="edge"/>
              <c:x val="0.50116243719401932"/>
              <c:y val="0.766028705450109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624392832"/>
        <c:crosses val="autoZero"/>
        <c:auto val="1"/>
        <c:lblAlgn val="ctr"/>
        <c:lblOffset val="100"/>
        <c:noMultiLvlLbl val="0"/>
      </c:catAx>
      <c:valAx>
        <c:axId val="-624392832"/>
        <c:scaling>
          <c:orientation val="minMax"/>
          <c:max val="48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Despeses (imports en euros)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624389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222249</xdr:colOff>
      <xdr:row>1</xdr:row>
      <xdr:rowOff>165100</xdr:rowOff>
    </xdr:from>
    <xdr:to>
      <xdr:col>20</xdr:col>
      <xdr:colOff>279400</xdr:colOff>
      <xdr:row>40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"/>
  <sheetViews>
    <sheetView showGridLines="0" tabSelected="1" view="pageBreakPreview" zoomScale="40" zoomScaleNormal="100" zoomScaleSheetLayoutView="40" zoomScalePageLayoutView="70" workbookViewId="0">
      <selection activeCell="AA19" sqref="AA19"/>
    </sheetView>
  </sheetViews>
  <sheetFormatPr defaultColWidth="11.453125" defaultRowHeight="14.5" x14ac:dyDescent="0.35"/>
  <cols>
    <col min="1" max="1" width="3.26953125" customWidth="1"/>
    <col min="14" max="14" width="3.54296875" customWidth="1"/>
    <col min="19" max="19" width="11.453125" customWidth="1"/>
  </cols>
  <sheetData>
    <row r="1" spans="2:2" x14ac:dyDescent="0.35">
      <c r="B1" s="4"/>
    </row>
  </sheetData>
  <printOptions horizontalCentered="1" verticalCentered="1"/>
  <pageMargins left="0.15748031496062992" right="0.15748031496062992" top="0.15748031496062992" bottom="0.15748031496062992" header="0.31496062992125984" footer="0.31496062992125984"/>
  <pageSetup paperSize="9" scale="64" orientation="landscape" r:id="rId1"/>
  <headerFooter>
    <oddHeader>&amp;L&amp;G&amp;CGRÀFIC EVOLUCIÓ DESPESES&amp;RActualització:  22/06/2021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6"/>
  <sheetViews>
    <sheetView topLeftCell="R1" zoomScaleNormal="100" workbookViewId="0">
      <selection activeCell="W7" sqref="W7"/>
    </sheetView>
  </sheetViews>
  <sheetFormatPr defaultColWidth="11.453125" defaultRowHeight="14.5" x14ac:dyDescent="0.35"/>
  <cols>
    <col min="1" max="1" width="34.453125" bestFit="1" customWidth="1"/>
    <col min="2" max="10" width="11.54296875" style="3" customWidth="1"/>
    <col min="11" max="11" width="11.81640625" style="3" customWidth="1"/>
    <col min="12" max="13" width="11.26953125" style="3" customWidth="1"/>
    <col min="14" max="15" width="12.7265625" style="3" customWidth="1"/>
    <col min="16" max="16" width="11.54296875" style="3" customWidth="1"/>
    <col min="17" max="17" width="11.26953125" style="3" customWidth="1"/>
    <col min="18" max="18" width="14.7265625" style="3" customWidth="1"/>
    <col min="19" max="19" width="11.453125" style="3" customWidth="1"/>
    <col min="20" max="20" width="12.26953125" customWidth="1"/>
    <col min="21" max="23" width="11.453125" customWidth="1"/>
  </cols>
  <sheetData>
    <row r="1" spans="1:25" s="15" customFormat="1" ht="28" x14ac:dyDescent="0.35">
      <c r="A1" s="13"/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  <c r="I1" s="14" t="s">
        <v>14</v>
      </c>
      <c r="J1" s="14" t="s">
        <v>15</v>
      </c>
      <c r="K1" s="14" t="s">
        <v>16</v>
      </c>
      <c r="L1" s="14" t="s">
        <v>17</v>
      </c>
      <c r="M1" s="14" t="s">
        <v>18</v>
      </c>
      <c r="N1" s="14" t="s">
        <v>19</v>
      </c>
      <c r="O1" s="14" t="s">
        <v>20</v>
      </c>
      <c r="P1" s="14" t="s">
        <v>21</v>
      </c>
      <c r="Q1" s="14" t="s">
        <v>22</v>
      </c>
      <c r="R1" s="14" t="s">
        <v>24</v>
      </c>
      <c r="S1" s="14" t="s">
        <v>25</v>
      </c>
      <c r="T1" s="14" t="s">
        <v>26</v>
      </c>
      <c r="U1" s="14" t="s">
        <v>27</v>
      </c>
      <c r="V1" s="14" t="s">
        <v>32</v>
      </c>
      <c r="W1" s="14" t="s">
        <v>33</v>
      </c>
      <c r="X1" s="14" t="s">
        <v>35</v>
      </c>
      <c r="Y1" s="14" t="s">
        <v>34</v>
      </c>
    </row>
    <row r="2" spans="1:25" x14ac:dyDescent="0.35">
      <c r="A2" s="9" t="s">
        <v>0</v>
      </c>
      <c r="B2" s="5">
        <f t="shared" ref="B2:Q2" si="0">SUM(B3:B5)</f>
        <v>13358885.212698184</v>
      </c>
      <c r="C2" s="5">
        <f t="shared" si="0"/>
        <v>15035371.65147236</v>
      </c>
      <c r="D2" s="5">
        <f t="shared" si="0"/>
        <v>15096739.772971284</v>
      </c>
      <c r="E2" s="5">
        <f t="shared" si="0"/>
        <v>15534312.449999999</v>
      </c>
      <c r="F2" s="5">
        <f t="shared" si="0"/>
        <v>16291934.639999999</v>
      </c>
      <c r="G2" s="5">
        <f t="shared" si="0"/>
        <v>17936804.620000001</v>
      </c>
      <c r="H2" s="5">
        <f t="shared" si="0"/>
        <v>20239462.670000002</v>
      </c>
      <c r="I2" s="5">
        <f t="shared" si="0"/>
        <v>22206612.010000002</v>
      </c>
      <c r="J2" s="5">
        <f t="shared" si="0"/>
        <v>24341859</v>
      </c>
      <c r="K2" s="5">
        <f t="shared" si="0"/>
        <v>25447527</v>
      </c>
      <c r="L2" s="5">
        <f t="shared" si="0"/>
        <v>28180863</v>
      </c>
      <c r="M2" s="6">
        <f t="shared" si="0"/>
        <v>31251243</v>
      </c>
      <c r="N2" s="6">
        <f t="shared" si="0"/>
        <v>31170274.100000001</v>
      </c>
      <c r="O2" s="6">
        <f t="shared" si="0"/>
        <v>30815189.629999999</v>
      </c>
      <c r="P2" s="6">
        <f t="shared" si="0"/>
        <v>31408511.949999999</v>
      </c>
      <c r="Q2" s="6">
        <f t="shared" si="0"/>
        <v>32843306.359999999</v>
      </c>
      <c r="R2" s="5">
        <f t="shared" ref="R2:S2" si="1">SUM(R3:R5)</f>
        <v>33631594</v>
      </c>
      <c r="S2" s="5">
        <f t="shared" si="1"/>
        <v>34970719.799999997</v>
      </c>
      <c r="T2" s="5">
        <f>SUM(T3:T5)-1</f>
        <v>37893313</v>
      </c>
      <c r="U2" s="5">
        <f t="shared" ref="U2:V2" si="2">SUM(U3:U5)</f>
        <v>39317506</v>
      </c>
      <c r="V2" s="5">
        <f t="shared" si="2"/>
        <v>42088626</v>
      </c>
      <c r="W2" s="5">
        <f>SUM(W3:W5)</f>
        <v>43014979.600000001</v>
      </c>
      <c r="X2" s="5">
        <f>SUM(X3:X5)</f>
        <v>44715726</v>
      </c>
      <c r="Y2" s="5">
        <f>SUM(Y3:Y5)</f>
        <v>46720795</v>
      </c>
    </row>
    <row r="3" spans="1:25" x14ac:dyDescent="0.35">
      <c r="A3" s="10" t="s">
        <v>1</v>
      </c>
      <c r="B3" s="1">
        <v>11834803.691416346</v>
      </c>
      <c r="C3" s="1">
        <v>13131933.894678639</v>
      </c>
      <c r="D3" s="1">
        <v>13028602.652867429</v>
      </c>
      <c r="E3" s="1">
        <v>12445624.779999999</v>
      </c>
      <c r="F3" s="1">
        <v>11234158.449999999</v>
      </c>
      <c r="G3" s="1">
        <v>11763095.16</v>
      </c>
      <c r="H3" s="1">
        <v>13253624.99</v>
      </c>
      <c r="I3" s="1">
        <v>14252251.57</v>
      </c>
      <c r="J3" s="1">
        <v>15359402</v>
      </c>
      <c r="K3" s="1">
        <v>15764466</v>
      </c>
      <c r="L3" s="1">
        <v>16825868</v>
      </c>
      <c r="M3" s="2">
        <v>18789628</v>
      </c>
      <c r="N3" s="2">
        <v>20084249.32</v>
      </c>
      <c r="O3" s="2">
        <v>20077569</v>
      </c>
      <c r="P3" s="2">
        <f>20926762.88</f>
        <v>20926762.879999999</v>
      </c>
      <c r="Q3" s="2">
        <v>21461180</v>
      </c>
      <c r="R3" s="1">
        <v>22795811</v>
      </c>
      <c r="S3" s="1">
        <v>23948871.399999999</v>
      </c>
      <c r="T3" s="1">
        <v>25424797</v>
      </c>
      <c r="U3" s="1">
        <v>26050226</v>
      </c>
      <c r="V3" s="1">
        <v>26965573</v>
      </c>
      <c r="W3" s="1">
        <f>26738987-0.4</f>
        <v>26738986.600000001</v>
      </c>
      <c r="X3" s="1">
        <v>27582595</v>
      </c>
      <c r="Y3" s="1">
        <v>29534621</v>
      </c>
    </row>
    <row r="4" spans="1:25" x14ac:dyDescent="0.35">
      <c r="A4" s="10" t="s">
        <v>2</v>
      </c>
      <c r="B4" s="1">
        <v>0</v>
      </c>
      <c r="C4" s="1">
        <v>0</v>
      </c>
      <c r="D4" s="1">
        <v>0</v>
      </c>
      <c r="E4" s="1">
        <v>600000</v>
      </c>
      <c r="F4" s="1">
        <v>2400000</v>
      </c>
      <c r="G4" s="1">
        <v>3300000</v>
      </c>
      <c r="H4" s="1">
        <v>4500000</v>
      </c>
      <c r="I4" s="1">
        <v>5110000</v>
      </c>
      <c r="J4" s="1">
        <v>6010000</v>
      </c>
      <c r="K4" s="1">
        <v>6731200</v>
      </c>
      <c r="L4" s="1">
        <v>7800000</v>
      </c>
      <c r="M4" s="2">
        <v>7961489</v>
      </c>
      <c r="N4" s="2">
        <v>6772885.1699999999</v>
      </c>
      <c r="O4" s="2">
        <v>6821938.2000000002</v>
      </c>
      <c r="P4" s="2">
        <f>6608416</f>
        <v>6608416</v>
      </c>
      <c r="Q4" s="2">
        <v>6675493</v>
      </c>
      <c r="R4" s="1">
        <v>7191983</v>
      </c>
      <c r="S4" s="1">
        <f>7449983.4</f>
        <v>7449983.4000000004</v>
      </c>
      <c r="T4" s="1">
        <v>7449983</v>
      </c>
      <c r="U4" s="1">
        <v>6837060</v>
      </c>
      <c r="V4" s="1">
        <v>8300000</v>
      </c>
      <c r="W4" s="1">
        <f>8950000</f>
        <v>8950000</v>
      </c>
      <c r="X4" s="1">
        <v>9800000</v>
      </c>
      <c r="Y4" s="1">
        <v>9800000</v>
      </c>
    </row>
    <row r="5" spans="1:25" x14ac:dyDescent="0.35">
      <c r="A5" s="11" t="s">
        <v>3</v>
      </c>
      <c r="B5" s="1">
        <v>1524081.5212818386</v>
      </c>
      <c r="C5" s="1">
        <v>1903437.7567937206</v>
      </c>
      <c r="D5" s="1">
        <v>2068137.1201038552</v>
      </c>
      <c r="E5" s="1">
        <v>2488687.67</v>
      </c>
      <c r="F5" s="1">
        <v>2657776.19</v>
      </c>
      <c r="G5" s="1">
        <v>2873709.46</v>
      </c>
      <c r="H5" s="1">
        <v>2485837.6800000002</v>
      </c>
      <c r="I5" s="1">
        <v>2844360.44</v>
      </c>
      <c r="J5" s="1">
        <f>467464+2504993</f>
        <v>2972457</v>
      </c>
      <c r="K5" s="1">
        <f>242079+2709782</f>
        <v>2951861</v>
      </c>
      <c r="L5" s="1">
        <f>438643+3116352</f>
        <v>3554995</v>
      </c>
      <c r="M5" s="2">
        <f>4033297+55000+411829</f>
        <v>4500126</v>
      </c>
      <c r="N5" s="2">
        <f>8062090.59-N4+35700+152500.37+1386725.3+1286220.88+8953.53+53960.54+63501.05+36372.52</f>
        <v>4313139.6099999985</v>
      </c>
      <c r="O5" s="2">
        <f>7909766.42-O4+3350+163543.92-30700.14+1157931.84+1365371.08+8618.69+96924.56+62814.26</f>
        <v>3915682.4299999997</v>
      </c>
      <c r="P5" s="2">
        <f>4895853.07-3914209.2+20800+155011.32-4620+1430584.17+1193845.57+6273.29+34846.59+54948.26</f>
        <v>3873333.0700000003</v>
      </c>
      <c r="Q5" s="2">
        <v>4706633.3600000003</v>
      </c>
      <c r="R5" s="1">
        <f>347394+3296405+1</f>
        <v>3643800</v>
      </c>
      <c r="S5" s="1">
        <v>3571865</v>
      </c>
      <c r="T5" s="1">
        <v>5018534</v>
      </c>
      <c r="U5" s="1">
        <v>6430220</v>
      </c>
      <c r="V5" s="1">
        <v>6823053</v>
      </c>
      <c r="W5" s="1">
        <v>7325993</v>
      </c>
      <c r="X5" s="1">
        <v>7333131</v>
      </c>
      <c r="Y5" s="1">
        <v>7386174</v>
      </c>
    </row>
    <row r="6" spans="1:25" x14ac:dyDescent="0.35">
      <c r="A6" s="9" t="s">
        <v>4</v>
      </c>
      <c r="B6" s="5">
        <f>SUM(B7:B12)</f>
        <v>14228884.741324389</v>
      </c>
      <c r="C6" s="5">
        <f t="shared" ref="C6:X6" si="3">SUM(C7:C12)</f>
        <v>15558895.736420132</v>
      </c>
      <c r="D6" s="5">
        <f t="shared" si="3"/>
        <v>15405022.129265683</v>
      </c>
      <c r="E6" s="5">
        <f t="shared" si="3"/>
        <v>15576122.73</v>
      </c>
      <c r="F6" s="5">
        <f t="shared" si="3"/>
        <v>16239048.469999999</v>
      </c>
      <c r="G6" s="5">
        <f t="shared" si="3"/>
        <v>17617212.909999996</v>
      </c>
      <c r="H6" s="5">
        <f t="shared" si="3"/>
        <v>19566820.32</v>
      </c>
      <c r="I6" s="5">
        <f t="shared" si="3"/>
        <v>21501391.789999999</v>
      </c>
      <c r="J6" s="5">
        <f t="shared" si="3"/>
        <v>23804238</v>
      </c>
      <c r="K6" s="5">
        <f t="shared" si="3"/>
        <v>25992420</v>
      </c>
      <c r="L6" s="5">
        <f t="shared" si="3"/>
        <v>28978125</v>
      </c>
      <c r="M6" s="5">
        <f t="shared" si="3"/>
        <v>30805920</v>
      </c>
      <c r="N6" s="5">
        <f t="shared" si="3"/>
        <v>31129053.129999999</v>
      </c>
      <c r="O6" s="5">
        <f t="shared" si="3"/>
        <v>29838016.5</v>
      </c>
      <c r="P6" s="5">
        <f t="shared" si="3"/>
        <v>31468540.280000001</v>
      </c>
      <c r="Q6" s="5">
        <f t="shared" si="3"/>
        <v>32830795.66</v>
      </c>
      <c r="R6" s="5">
        <f t="shared" si="3"/>
        <v>33562866</v>
      </c>
      <c r="S6" s="5">
        <f t="shared" si="3"/>
        <v>34837955</v>
      </c>
      <c r="T6" s="5">
        <f t="shared" si="3"/>
        <v>37748473</v>
      </c>
      <c r="U6" s="5">
        <f t="shared" si="3"/>
        <v>39503919</v>
      </c>
      <c r="V6" s="5">
        <f t="shared" si="3"/>
        <v>42087710</v>
      </c>
      <c r="W6" s="5">
        <f t="shared" si="3"/>
        <v>43014781.359999999</v>
      </c>
      <c r="X6" s="5">
        <f t="shared" si="3"/>
        <v>44491101</v>
      </c>
      <c r="Y6" s="5">
        <f t="shared" ref="Y6" si="4">SUM(Y7:Y12)</f>
        <v>46718360</v>
      </c>
    </row>
    <row r="7" spans="1:25" x14ac:dyDescent="0.35">
      <c r="A7" s="10" t="s">
        <v>5</v>
      </c>
      <c r="B7" s="1">
        <v>10977452.988833195</v>
      </c>
      <c r="C7" s="1">
        <v>12089108.080006732</v>
      </c>
      <c r="D7" s="1">
        <v>12170972.563797435</v>
      </c>
      <c r="E7" s="1">
        <v>11879474.41</v>
      </c>
      <c r="F7" s="1">
        <v>12553039.829999998</v>
      </c>
      <c r="G7" s="1">
        <v>13620011.079999998</v>
      </c>
      <c r="H7" s="1">
        <v>15316958.27</v>
      </c>
      <c r="I7" s="1">
        <v>17091844.41</v>
      </c>
      <c r="J7" s="1">
        <v>17849602</v>
      </c>
      <c r="K7" s="1">
        <v>19900360</v>
      </c>
      <c r="L7" s="1">
        <v>21794903</v>
      </c>
      <c r="M7" s="2">
        <f>22852105+224667</f>
        <v>23076772</v>
      </c>
      <c r="N7" s="2">
        <f>24299165.8</f>
        <v>24299165.800000001</v>
      </c>
      <c r="O7" s="2">
        <f>23524439.98</f>
        <v>23524439.98</v>
      </c>
      <c r="P7" s="2">
        <v>24593132.91</v>
      </c>
      <c r="Q7" s="2">
        <v>25765543</v>
      </c>
      <c r="R7" s="1">
        <v>26462368</v>
      </c>
      <c r="S7" s="1">
        <v>27429404</v>
      </c>
      <c r="T7" s="1">
        <v>29209692</v>
      </c>
      <c r="U7" s="1">
        <v>30743310</v>
      </c>
      <c r="V7" s="1">
        <v>32535958</v>
      </c>
      <c r="W7" s="1">
        <f>34267863+0.4</f>
        <v>34267863.399999999</v>
      </c>
      <c r="X7" s="1">
        <v>35260440</v>
      </c>
      <c r="Y7" s="1">
        <v>36894400</v>
      </c>
    </row>
    <row r="8" spans="1:25" x14ac:dyDescent="0.35">
      <c r="A8" s="10" t="s">
        <v>6</v>
      </c>
      <c r="B8" s="1">
        <v>3251431.7524911952</v>
      </c>
      <c r="C8" s="1">
        <v>3469787.6564134005</v>
      </c>
      <c r="D8" s="1">
        <v>3234049.5654682484</v>
      </c>
      <c r="E8" s="1">
        <v>3696648.32</v>
      </c>
      <c r="F8" s="1">
        <v>3686008.64</v>
      </c>
      <c r="G8" s="1">
        <v>3997201.83</v>
      </c>
      <c r="H8" s="1">
        <v>4249862.05</v>
      </c>
      <c r="I8" s="1">
        <v>4409547.38</v>
      </c>
      <c r="J8" s="1">
        <f>3251850+659195+452372+1591219</f>
        <v>5954636</v>
      </c>
      <c r="K8" s="1">
        <f>3557852+692806+394843+1446559</f>
        <v>6092060</v>
      </c>
      <c r="L8" s="1">
        <f>3757642+770358+338079+2317143</f>
        <v>7183222</v>
      </c>
      <c r="M8" s="2">
        <f>3864411+327256+2685755+851726</f>
        <v>7729148</v>
      </c>
      <c r="N8" s="2">
        <f>30903.96+1268151.81+3928951.92+1428277.51+173209.91+392.22</f>
        <v>6829887.3299999991</v>
      </c>
      <c r="O8" s="2">
        <f>47794.63+1246615.49+3395845.04+1414378.89+206456.78+891.57+1594.12</f>
        <v>6313576.5200000005</v>
      </c>
      <c r="P8" s="2">
        <f>33437.51+16464.27+1286795.5+3864847.9+1381382.87+220704.27+642.27+71132.78</f>
        <v>6875407.3699999992</v>
      </c>
      <c r="Q8" s="2">
        <v>7065252.6600000001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x14ac:dyDescent="0.35">
      <c r="A9" s="10" t="s">
        <v>28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4778852</v>
      </c>
      <c r="S9" s="1">
        <f>4990576+50600</f>
        <v>5041176</v>
      </c>
      <c r="T9" s="1">
        <f>5972231+146055</f>
        <v>6118286</v>
      </c>
      <c r="U9" s="1">
        <v>6197229</v>
      </c>
      <c r="V9" s="1">
        <v>6590419</v>
      </c>
      <c r="W9" s="1">
        <f>5850428</f>
        <v>5850428</v>
      </c>
      <c r="X9" s="1">
        <v>6358419</v>
      </c>
      <c r="Y9" s="1">
        <v>6890419</v>
      </c>
    </row>
    <row r="10" spans="1:25" x14ac:dyDescent="0.35">
      <c r="A10" s="10" t="s">
        <v>29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546480</v>
      </c>
      <c r="S10" s="1">
        <v>566704</v>
      </c>
      <c r="T10" s="1">
        <v>600524</v>
      </c>
      <c r="U10" s="1">
        <v>631295</v>
      </c>
      <c r="V10" s="1">
        <f>235383+677106+1</f>
        <v>912490</v>
      </c>
      <c r="W10" s="1">
        <f>615965-0.04</f>
        <v>615964.96</v>
      </c>
      <c r="X10" s="1">
        <v>615965</v>
      </c>
      <c r="Y10" s="1">
        <v>615965</v>
      </c>
    </row>
    <row r="11" spans="1:25" x14ac:dyDescent="0.35">
      <c r="A11" s="10" t="s">
        <v>30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181518</v>
      </c>
      <c r="S11" s="1">
        <v>170724</v>
      </c>
      <c r="T11" s="1">
        <v>187279</v>
      </c>
      <c r="U11" s="1">
        <v>199864</v>
      </c>
      <c r="V11" s="1">
        <v>206667</v>
      </c>
      <c r="W11" s="1">
        <v>259378</v>
      </c>
      <c r="X11" s="1">
        <v>259378</v>
      </c>
      <c r="Y11" s="1">
        <v>259378</v>
      </c>
    </row>
    <row r="12" spans="1:25" x14ac:dyDescent="0.35">
      <c r="A12" s="10" t="s">
        <v>31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1593648</v>
      </c>
      <c r="S12" s="1">
        <v>1629947</v>
      </c>
      <c r="T12" s="1">
        <v>1632692</v>
      </c>
      <c r="U12" s="1">
        <v>1732221</v>
      </c>
      <c r="V12" s="1">
        <v>1842176</v>
      </c>
      <c r="W12" s="1">
        <v>2021147</v>
      </c>
      <c r="X12" s="1">
        <v>1996899</v>
      </c>
      <c r="Y12" s="1">
        <v>2058198</v>
      </c>
    </row>
    <row r="13" spans="1:25" x14ac:dyDescent="0.35">
      <c r="A13" s="12" t="s">
        <v>23</v>
      </c>
      <c r="B13" s="7">
        <f t="shared" ref="B13:Q13" si="5">B2-B6</f>
        <v>-869999.5286262054</v>
      </c>
      <c r="C13" s="7">
        <f t="shared" si="5"/>
        <v>-523524.08494777232</v>
      </c>
      <c r="D13" s="7">
        <f t="shared" si="5"/>
        <v>-308282.35629439913</v>
      </c>
      <c r="E13" s="7">
        <f t="shared" si="5"/>
        <v>-41810.280000001192</v>
      </c>
      <c r="F13" s="7">
        <f t="shared" si="5"/>
        <v>52886.169999999925</v>
      </c>
      <c r="G13" s="7">
        <f t="shared" si="5"/>
        <v>319591.71000000462</v>
      </c>
      <c r="H13" s="7">
        <f t="shared" si="5"/>
        <v>672642.35000000149</v>
      </c>
      <c r="I13" s="7">
        <f t="shared" si="5"/>
        <v>705220.22000000253</v>
      </c>
      <c r="J13" s="7">
        <f t="shared" si="5"/>
        <v>537621</v>
      </c>
      <c r="K13" s="7">
        <f t="shared" si="5"/>
        <v>-544893</v>
      </c>
      <c r="L13" s="7">
        <f t="shared" si="5"/>
        <v>-797262</v>
      </c>
      <c r="M13" s="8">
        <f t="shared" si="5"/>
        <v>445323</v>
      </c>
      <c r="N13" s="8">
        <f t="shared" si="5"/>
        <v>41220.970000002533</v>
      </c>
      <c r="O13" s="8">
        <f t="shared" si="5"/>
        <v>977173.12999999896</v>
      </c>
      <c r="P13" s="8">
        <f t="shared" si="5"/>
        <v>-60028.330000001937</v>
      </c>
      <c r="Q13" s="8">
        <f t="shared" si="5"/>
        <v>12510.699999999255</v>
      </c>
      <c r="R13" s="7">
        <f t="shared" ref="R13" si="6">R2-R6</f>
        <v>68728</v>
      </c>
      <c r="S13" s="7">
        <f>S2-S6</f>
        <v>132764.79999999702</v>
      </c>
      <c r="T13" s="7">
        <f>T2-T6</f>
        <v>144840</v>
      </c>
      <c r="U13" s="7">
        <f>U2-U6</f>
        <v>-186413</v>
      </c>
      <c r="V13" s="7">
        <f>V2-V6</f>
        <v>916</v>
      </c>
      <c r="W13" s="7">
        <f t="shared" ref="W13:X13" si="7">W2-W6</f>
        <v>198.24000000208616</v>
      </c>
      <c r="X13" s="7">
        <f t="shared" si="7"/>
        <v>224625</v>
      </c>
      <c r="Y13" s="7">
        <f>Y2-Y6-1</f>
        <v>2434</v>
      </c>
    </row>
    <row r="16" spans="1:25" x14ac:dyDescent="0.35">
      <c r="W16" s="3"/>
      <c r="X16" s="3"/>
      <c r="Y16" s="3"/>
    </row>
  </sheetData>
  <pageMargins left="0.7" right="0.7" top="0.91093749999999996" bottom="0.75" header="0.3" footer="0.3"/>
  <pageSetup paperSize="9" scale="43" orientation="landscape" horizontalDpi="4294967294" r:id="rId1"/>
  <headerFooter>
    <oddHeader>&amp;L&amp;G&amp;CDADES EVOLUCIÓ INGRESSOS&amp;RActualització:17/12/2014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Gràfic 3</vt:lpstr>
      <vt:lpstr>Dades</vt:lpstr>
      <vt:lpstr>'Gràfic 3'!Àrea_d'impressió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30235</dc:creator>
  <cp:lastModifiedBy>Antònia Martín Campoy</cp:lastModifiedBy>
  <cp:lastPrinted>2021-09-16T10:56:11Z</cp:lastPrinted>
  <dcterms:created xsi:type="dcterms:W3CDTF">2013-12-09T10:26:52Z</dcterms:created>
  <dcterms:modified xsi:type="dcterms:W3CDTF">2021-10-01T06:40:04Z</dcterms:modified>
</cp:coreProperties>
</file>